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ms-office.chartex+xml" PartName="/xl/charts/chartEx1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office.chartstyle+xml" PartName="/xl/charts/style1.xml"/>
  <Override ContentType="application/vnd.ms-office.chartcolorstyle+xml" PartName="/xl/charts/colors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troduction" sheetId="1" r:id="rId4"/>
    <sheet state="visible" name="Summary" sheetId="2" r:id="rId5"/>
    <sheet state="visible" name="Template Worksheet" sheetId="3" r:id="rId6"/>
    <sheet state="visible" name="Common Conversions" sheetId="4" r:id="rId7"/>
    <sheet state="hidden" name="Alternative Template &gt;&gt;&gt;" sheetId="5" r:id="rId8"/>
    <sheet state="hidden" name="Inputs" sheetId="6" r:id="rId9"/>
    <sheet state="hidden" name="Inflation Table" sheetId="7" r:id="rId10"/>
    <sheet state="hidden" name="Mix Table" sheetId="8" r:id="rId11"/>
    <sheet state="hidden" name="Volume Table" sheetId="9" r:id="rId12"/>
  </sheets>
  <definedNames/>
  <calcPr/>
</workbook>
</file>

<file path=xl/sharedStrings.xml><?xml version="1.0" encoding="utf-8"?>
<sst xmlns="http://schemas.openxmlformats.org/spreadsheetml/2006/main" count="234" uniqueCount="144">
  <si>
    <t>This workbook is can be used to input the required data for the analysis into a sheet and have the calculations set up for you.  To use this template, you will need to supply the data as outlined in the e-book for the Baseline Period (BP) and the Comparison Period (CP).
As discussed in the e-book, you will need to convert all items purchased during the two reference periods into a common weight.  For your convenience, we have supplied a table of common conversions and their source to help you with this process.  We rceommend sourcing data from your procurement team with the pack/size data as often information about product quantity and weight is stored in these fields.  We recommend getting at least 95% of total spend calculated into a common weight. 
This workbook contains 3 sheets:
 - Summary: The graphical summary of the key drivers as outlined in the e-book
 - Template Worksheet: The sheet where you an enter data.  If needed, you can add rows to match the number of items purchased over the two periods
 - Common Conversions: Common weight conversions of products not reported in weight.</t>
  </si>
  <si>
    <t>For any further questions, please reach out to finance@winnowsolutions.com.</t>
  </si>
  <si>
    <t>Decomposition of Spend</t>
  </si>
  <si>
    <t>Spend Baseline Period</t>
  </si>
  <si>
    <t>Inflation Impact</t>
  </si>
  <si>
    <t>Mix Impact</t>
  </si>
  <si>
    <t>Change in Guests</t>
  </si>
  <si>
    <t>Food Waste Impact</t>
  </si>
  <si>
    <t>Spend Comparison Period</t>
  </si>
  <si>
    <t>Check</t>
  </si>
  <si>
    <t>Baseline Period (BP)</t>
  </si>
  <si>
    <t>Comparison Period (CP)</t>
  </si>
  <si>
    <t>Interim Calculations</t>
  </si>
  <si>
    <t>Cost Variance Calculations</t>
  </si>
  <si>
    <t>Product</t>
  </si>
  <si>
    <t>Total Cost</t>
  </si>
  <si>
    <t>Total Quantity (Kg)</t>
  </si>
  <si>
    <t>Number of Customers</t>
  </si>
  <si>
    <t>Cost per kg</t>
  </si>
  <si>
    <t>Quantity Mix</t>
  </si>
  <si>
    <t xml:space="preserve">BP Quantity at CP Mix (kg) </t>
  </si>
  <si>
    <t xml:space="preserve">BP Average volume of food per guest (kg / guest) </t>
  </si>
  <si>
    <t xml:space="preserve">CP Average volume of food per guest (kg / guest)
</t>
  </si>
  <si>
    <t>BP Average Quantity (grams) per guest</t>
  </si>
  <si>
    <t>CP Average Quantity (kg) per guest</t>
  </si>
  <si>
    <t>CP Weighted Average Cost/kg (£/kg)</t>
  </si>
  <si>
    <t>Inflation Cost Variance</t>
  </si>
  <si>
    <t>Mix Variance</t>
  </si>
  <si>
    <t>Volume Variance - Number of Customers</t>
  </si>
  <si>
    <t>Volume Variance - Consumption</t>
  </si>
  <si>
    <t>Total Calculated Variance</t>
  </si>
  <si>
    <t>Peppers</t>
  </si>
  <si>
    <t>Chicken</t>
  </si>
  <si>
    <t>Tortillas</t>
  </si>
  <si>
    <t>Beans (Old Supplier)</t>
  </si>
  <si>
    <t>Beans (New Supplier)</t>
  </si>
  <si>
    <t>Rice</t>
  </si>
  <si>
    <t>Other Item</t>
  </si>
  <si>
    <t>Total</t>
  </si>
  <si>
    <t>Number</t>
  </si>
  <si>
    <t>What</t>
  </si>
  <si>
    <t>Conversion to grams</t>
  </si>
  <si>
    <t>Source</t>
  </si>
  <si>
    <t>Grams</t>
  </si>
  <si>
    <t>Each</t>
  </si>
  <si>
    <t>Eggs</t>
  </si>
  <si>
    <t>https://fdc.nal.usda.gov/fdc-app.html#/food-details/748967/nutrients</t>
  </si>
  <si>
    <t>ml</t>
  </si>
  <si>
    <t>Milk</t>
  </si>
  <si>
    <t>https://fdc.nal.usda.gov/fdc-app.html#/food-details/746782/nutrients</t>
  </si>
  <si>
    <t>Oil</t>
  </si>
  <si>
    <t>https://fdc.nal.usda.gov/fdc-app.html#/food-details/748608/nutrients</t>
  </si>
  <si>
    <t>Spring Rolls</t>
  </si>
  <si>
    <t>https://fdc.nal.usda.gov/fdc-app.html#/food-details/1914879/nutrients</t>
  </si>
  <si>
    <t>Chicken Sambosah</t>
  </si>
  <si>
    <t>https://fdc.nal.usda.gov/fdc-app.html#/food-details/2017074/nutrients</t>
  </si>
  <si>
    <t>Meat Sambosah</t>
  </si>
  <si>
    <t>Laban</t>
  </si>
  <si>
    <t>https://www.aqua-calc.com/page/density-table/substance/labneh-blank-middle-blank-eastern-blank-style-blank-spreadable-blank-cheese-coma-and-blank-upc-column--blank-803488000018</t>
  </si>
  <si>
    <t>Veg Sambosa</t>
  </si>
  <si>
    <t>Juice</t>
  </si>
  <si>
    <t>https://www.aqua-calc.com/calculate/food-weight-to-volume/substance/beverages-coma-and-blank-orange-blank-juice-coma-and-blank-light-coma-and-blank-no-blank-pulp</t>
  </si>
  <si>
    <t>Cheese Spring Roll</t>
  </si>
  <si>
    <t>https://fdc.nal.usda.gov/fdc-app.html#/food-details/2400387/nutrients</t>
  </si>
  <si>
    <t>Cheese Sambosah</t>
  </si>
  <si>
    <t>https://fdc.nal.usda.gov/fdc-app.html#/food-details/2368822/nutrients</t>
  </si>
  <si>
    <t>Slice</t>
  </si>
  <si>
    <t>Garlic Bread</t>
  </si>
  <si>
    <t>https://fdc.nal.usda.gov/fdc-app.html#/food-details/2011737/nutrients</t>
  </si>
  <si>
    <t>Chicken Spring Roll</t>
  </si>
  <si>
    <t>https://fdc.nal.usda.gov/fdc-app.html#/food-details/2076814/nutrients</t>
  </si>
  <si>
    <t>Tabasco</t>
  </si>
  <si>
    <t>https://fdc.nal.usda.gov/fdc-app.html#/food-details/2345620/nutrients</t>
  </si>
  <si>
    <t>Vinegar</t>
  </si>
  <si>
    <t>https://www.aqua-calc.com/calculate/food-volume-to-weight</t>
  </si>
  <si>
    <t>Syrup</t>
  </si>
  <si>
    <t>Ice Cream</t>
  </si>
  <si>
    <t>Chilli Sauce</t>
  </si>
  <si>
    <t>Sundried Tomatoes</t>
  </si>
  <si>
    <t>Cream</t>
  </si>
  <si>
    <t>https://www.aqua-calc.com/page/density-table/substance/cream-coma-and-blank-fluid-coma-and-blank-light-blank--op-coffee-blank-cream-blank-or-blank-table-blank-cream-cp-</t>
  </si>
  <si>
    <t>Soy Sauce</t>
  </si>
  <si>
    <t>https://www.aqua-calc.com/page/density-table/substance/soy-blank-sauce-blank-made-blank-from-blank-soy-blank-and-blank-wheat-blank--op-shoyu-cp-</t>
  </si>
  <si>
    <t>BBQ sauce</t>
  </si>
  <si>
    <t>https://www.aqua-calc.com/calculate/food-volume-to-weight/substance/sauce-coma-and-blank-barbecue</t>
  </si>
  <si>
    <t>Molasses</t>
  </si>
  <si>
    <t>https://www.aqua-calc.com/calculate/food-volume-to-weight/substance/molasses</t>
  </si>
  <si>
    <t>Oyster sauce</t>
  </si>
  <si>
    <t>https://www.aqua-calc.com/calculate/food-volume-to-weight/substance/sauce-coma-and-blank-oyster-coma-and-blank-ready-to-serve</t>
  </si>
  <si>
    <t>Rose Water</t>
  </si>
  <si>
    <t>Own Estimate</t>
  </si>
  <si>
    <t>Mayonnaise</t>
  </si>
  <si>
    <t>https://www.aqua-calc.com/calculate/food-volume-to-weight/substance/hellmann-quote-s-coma-and-blank-real-blank-mayonnaise-coma-and-blank-upc-column--blank-048001440517</t>
  </si>
  <si>
    <t>Mirin</t>
  </si>
  <si>
    <t>https://www.aqua-calc.com/calculate/food-volume-to-weight/substance/kikkoman-coma-and-blank-gourmet-blank-teriyaki-blank-marinade-coma-and-blank-upc-column--blank-041390015083</t>
  </si>
  <si>
    <t>Mustard</t>
  </si>
  <si>
    <t>https://www.aqua-calc.com/page/density-table/substance/100-percent-sign--blank-natural-blank-mustard-coma-and-blank-upc-column--blank-011161140047</t>
  </si>
  <si>
    <t>Cheese</t>
  </si>
  <si>
    <t>Yoghurt</t>
  </si>
  <si>
    <t>https://www.aqua-calc.com/page/density-table/substance/greek-blank-yogurt-coma-and-blank-upc-column--blank-078355570226</t>
  </si>
  <si>
    <t>Fish Sauce</t>
  </si>
  <si>
    <t>Corn</t>
  </si>
  <si>
    <t>https://fdc.nal.usda.gov/fdc-app.html#/food-details/169998/measures</t>
  </si>
  <si>
    <t>Tortilla (10 inch)</t>
  </si>
  <si>
    <t>https://fdc.nal.usda.gov/fdc-app.html#/food-details/173242/measures</t>
  </si>
  <si>
    <t>Tortilla (6 inch)</t>
  </si>
  <si>
    <t>Template - Food Cost Decomposition Analysis</t>
  </si>
  <si>
    <t>*Input figures in yellow highlighted cells</t>
  </si>
  <si>
    <t>*If the number of food items is above the available rows, please insert additional rows in the baseline and comparison table, as well as the decompostion tables in subsequent tabs</t>
  </si>
  <si>
    <t>Basline Period (BP)</t>
  </si>
  <si>
    <t>Food Items</t>
  </si>
  <si>
    <t>Quantity Purchased (kg)</t>
  </si>
  <si>
    <t>Food purchasing (£)</t>
  </si>
  <si>
    <t>Cost/kg (£/kg)</t>
  </si>
  <si>
    <t>Beans</t>
  </si>
  <si>
    <t>*Insert new lines above this line</t>
  </si>
  <si>
    <t>Other Inputs</t>
  </si>
  <si>
    <t>Number of Customers Basline period</t>
  </si>
  <si>
    <t>Number of Customers Comparison period</t>
  </si>
  <si>
    <t>Inflation Table</t>
  </si>
  <si>
    <t>Food Item</t>
  </si>
  <si>
    <t>BP Quantity Purchased (kg)</t>
  </si>
  <si>
    <t xml:space="preserve">BP Cost (£/kg) </t>
  </si>
  <si>
    <t>CP Cost (£/kg)</t>
  </si>
  <si>
    <t>BP Food purchasing (£)</t>
  </si>
  <si>
    <t>CP Food purchasing (£)</t>
  </si>
  <si>
    <t>Variance (£)</t>
  </si>
  <si>
    <t>Mix Table</t>
  </si>
  <si>
    <t>CP Quantity Purchased (kg)</t>
  </si>
  <si>
    <t>CP Mix (%) 
[A]</t>
  </si>
  <si>
    <t>BP Quantity at CP Mix (kg) 
[B]</t>
  </si>
  <si>
    <t>CP Price (£/kg)</t>
  </si>
  <si>
    <t>CP Mix &amp; Cost at BP Quantity (£) 
[C]</t>
  </si>
  <si>
    <t>BP Quantity at CP Prices (£)
 [D]</t>
  </si>
  <si>
    <t>Variance (£) 
[E]</t>
  </si>
  <si>
    <t>Volume Tables</t>
  </si>
  <si>
    <t>Change in Number of Guests Impact</t>
  </si>
  <si>
    <t>BP Number of guests</t>
  </si>
  <si>
    <t>BP Average volume of food per guest (kg / guest) 
[A]</t>
  </si>
  <si>
    <t>CP Number of guests</t>
  </si>
  <si>
    <t>CP Average volume of food per guest (kg / guest) 
[B]</t>
  </si>
  <si>
    <t>CP Weighted Average Cost/kg (£/kg)
 [C]</t>
  </si>
  <si>
    <t>Change in volume per guest</t>
  </si>
  <si>
    <t>BP Weighted Average Cost/kg (£/kg)
 [C]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</si>
</sst>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[$£]#,##0"/>
    <numFmt numFmtId="165" formatCode="[$£]#,##0.00"/>
    <numFmt numFmtId="166" formatCode="0.0"/>
    <numFmt numFmtId="167" formatCode="0.000"/>
    <numFmt numFmtId="168" formatCode="0.0000"/>
  </numFmts>
  <fonts count="22">
    <font>
      <sz val="10.0"/>
      <color rgb="FF000000"/>
      <name val="Arial"/>
      <scheme val="minor"/>
    </font>
    <font>
      <color theme="1"/>
      <name val="Roboto"/>
    </font>
    <font>
      <color rgb="FF3C2878"/>
      <name val="Roboto"/>
    </font>
    <font>
      <b/>
      <sz val="14.0"/>
      <color rgb="FF3C2878"/>
      <name val="Roboto"/>
    </font>
    <font>
      <b/>
      <color rgb="FF3C2878"/>
      <name val="Roboto"/>
    </font>
    <font>
      <i/>
      <color theme="1"/>
      <name val="Roboto"/>
    </font>
    <font>
      <sz val="11.0"/>
      <color rgb="FFFFFFFF"/>
      <name val="Roboto"/>
    </font>
    <font>
      <b/>
      <sz val="11.0"/>
      <color rgb="FFFFFFFF"/>
      <name val="Roboto"/>
    </font>
    <font/>
    <font>
      <b/>
      <sz val="11.0"/>
      <color rgb="FF3C2878"/>
      <name val="Roboto"/>
    </font>
    <font>
      <sz val="11.0"/>
      <color rgb="FF3C2878"/>
      <name val="Roboto"/>
    </font>
    <font>
      <sz val="11.0"/>
      <color rgb="FF5A50FF"/>
      <name val="Roboto"/>
    </font>
    <font>
      <u/>
      <sz val="11.0"/>
      <color rgb="FFFF8700"/>
      <name val="Roboto"/>
    </font>
    <font>
      <sz val="11.0"/>
      <color rgb="FFFF8700"/>
      <name val="Roboto"/>
    </font>
    <font>
      <u/>
      <sz val="11.0"/>
      <color rgb="FFFF8700"/>
      <name val="Roboto"/>
    </font>
    <font>
      <u/>
      <sz val="11.0"/>
      <color rgb="FFFF8700"/>
      <name val="Roboto"/>
    </font>
    <font>
      <b/>
      <sz val="14.0"/>
      <color theme="1"/>
      <name val="Roboto"/>
    </font>
    <font>
      <b/>
      <color theme="1"/>
      <name val="Roboto"/>
    </font>
    <font>
      <color rgb="FFFF0000"/>
      <name val="Roboto"/>
    </font>
    <font>
      <b/>
      <color theme="1"/>
      <name val="Arial"/>
      <scheme val="minor"/>
    </font>
    <font>
      <b/>
      <color rgb="FF000000"/>
      <name val="Roboto"/>
    </font>
    <font>
      <color theme="1"/>
      <name val="Arial"/>
      <scheme val="minor"/>
    </font>
  </fonts>
  <fills count="12">
    <fill>
      <patternFill patternType="none"/>
    </fill>
    <fill>
      <patternFill patternType="lightGray"/>
    </fill>
    <fill>
      <patternFill patternType="solid">
        <fgColor rgb="FFCFD8DC"/>
        <bgColor rgb="FFCFD8DC"/>
      </patternFill>
    </fill>
    <fill>
      <patternFill patternType="solid">
        <fgColor rgb="FFECEFF1"/>
        <bgColor rgb="FFECEFF1"/>
      </patternFill>
    </fill>
    <fill>
      <patternFill patternType="solid">
        <fgColor rgb="FF00F0C8"/>
        <bgColor rgb="FF00F0C8"/>
      </patternFill>
    </fill>
    <fill>
      <patternFill patternType="solid">
        <fgColor rgb="FF5A50FF"/>
        <bgColor rgb="FF5A50FF"/>
      </patternFill>
    </fill>
    <fill>
      <patternFill patternType="solid">
        <fgColor rgb="FFFFFF00"/>
        <bgColor rgb="FFFFFF00"/>
      </patternFill>
    </fill>
    <fill>
      <patternFill patternType="solid">
        <fgColor rgb="FFF3F3F3"/>
        <bgColor rgb="FFF3F3F3"/>
      </patternFill>
    </fill>
    <fill>
      <patternFill patternType="solid">
        <fgColor rgb="FFB7B7B7"/>
        <bgColor rgb="FFB7B7B7"/>
      </patternFill>
    </fill>
    <fill>
      <patternFill patternType="solid">
        <fgColor rgb="FFEFEFEF"/>
        <bgColor rgb="FFEFEFEF"/>
      </patternFill>
    </fill>
    <fill>
      <patternFill patternType="solid">
        <fgColor rgb="FFFF9900"/>
        <bgColor rgb="FFFF9900"/>
      </patternFill>
    </fill>
    <fill>
      <patternFill patternType="solid">
        <fgColor rgb="FFCCCCCC"/>
        <bgColor rgb="FFCCCCCC"/>
      </patternFill>
    </fill>
  </fills>
  <borders count="2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ck">
        <color rgb="FF000000"/>
      </right>
      <bottom style="thin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right style="thick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medium">
        <color rgb="FF000000"/>
      </right>
      <top style="medium">
        <color rgb="FF000000"/>
      </top>
      <bottom style="double">
        <color rgb="FF000000"/>
      </bottom>
    </border>
    <border>
      <right style="thick">
        <color rgb="FF000000"/>
      </right>
      <top style="medium">
        <color rgb="FF000000"/>
      </top>
      <bottom style="double">
        <color rgb="FF000000"/>
      </bottom>
    </border>
    <border>
      <left style="thin">
        <color rgb="FF607D88"/>
      </left>
      <right style="thin">
        <color rgb="FF607D88"/>
      </right>
      <top style="thin">
        <color rgb="FF607D88"/>
      </top>
      <bottom style="thin">
        <color rgb="FF607D88"/>
      </bottom>
    </border>
    <border>
      <left style="thin">
        <color rgb="FF607D88"/>
      </left>
      <top style="thin">
        <color rgb="FF607D88"/>
      </top>
      <bottom style="thin">
        <color rgb="FF607D88"/>
      </bottom>
    </border>
    <border>
      <left style="thin">
        <color rgb="FF607D88"/>
      </left>
    </border>
  </borders>
  <cellStyleXfs count="1">
    <xf borderId="0" fillId="0" fontId="0" numFmtId="0" applyAlignment="1" applyFont="1"/>
  </cellStyleXfs>
  <cellXfs count="12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wrapText="1"/>
    </xf>
    <xf borderId="0" fillId="0" fontId="2" numFmtId="0" xfId="0" applyAlignment="1" applyFont="1">
      <alignment readingOrder="0" shrinkToFit="0" wrapText="1"/>
    </xf>
    <xf borderId="0" fillId="0" fontId="1" numFmtId="0" xfId="0" applyFont="1"/>
    <xf borderId="0" fillId="0" fontId="2" numFmtId="0" xfId="0" applyFont="1"/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1" fillId="2" fontId="4" numFmtId="0" xfId="0" applyAlignment="1" applyBorder="1" applyFill="1" applyFont="1">
      <alignment readingOrder="0"/>
    </xf>
    <xf borderId="1" fillId="2" fontId="4" numFmtId="164" xfId="0" applyBorder="1" applyFont="1" applyNumberFormat="1"/>
    <xf borderId="1" fillId="3" fontId="2" numFmtId="0" xfId="0" applyAlignment="1" applyBorder="1" applyFill="1" applyFont="1">
      <alignment readingOrder="0"/>
    </xf>
    <xf borderId="1" fillId="3" fontId="2" numFmtId="164" xfId="0" applyBorder="1" applyFont="1" applyNumberFormat="1"/>
    <xf borderId="0" fillId="0" fontId="1" numFmtId="1" xfId="0" applyFont="1" applyNumberFormat="1"/>
    <xf borderId="0" fillId="0" fontId="5" numFmtId="0" xfId="0" applyAlignment="1" applyFont="1">
      <alignment horizontal="right" readingOrder="0"/>
    </xf>
    <xf borderId="0" fillId="4" fontId="5" numFmtId="165" xfId="0" applyFill="1" applyFont="1" applyNumberFormat="1"/>
    <xf borderId="0" fillId="5" fontId="6" numFmtId="0" xfId="0" applyAlignment="1" applyFill="1" applyFont="1">
      <alignment shrinkToFit="0" vertical="bottom" wrapText="0"/>
    </xf>
    <xf borderId="2" fillId="5" fontId="7" numFmtId="0" xfId="0" applyAlignment="1" applyBorder="1" applyFont="1">
      <alignment horizontal="center" readingOrder="0" shrinkToFit="0" vertical="bottom" wrapText="0"/>
    </xf>
    <xf borderId="3" fillId="0" fontId="8" numFmtId="0" xfId="0" applyBorder="1" applyFont="1"/>
    <xf borderId="4" fillId="0" fontId="8" numFmtId="0" xfId="0" applyBorder="1" applyFont="1"/>
    <xf borderId="3" fillId="5" fontId="7" numFmtId="0" xfId="0" applyAlignment="1" applyBorder="1" applyFont="1">
      <alignment horizontal="center" readingOrder="0" shrinkToFit="0" vertical="bottom" wrapText="0"/>
    </xf>
    <xf borderId="5" fillId="0" fontId="8" numFmtId="0" xfId="0" applyBorder="1" applyFont="1"/>
    <xf borderId="6" fillId="3" fontId="9" numFmtId="0" xfId="0" applyAlignment="1" applyBorder="1" applyFont="1">
      <alignment readingOrder="0" shrinkToFit="0" vertical="bottom" wrapText="0"/>
    </xf>
    <xf borderId="7" fillId="2" fontId="9" numFmtId="0" xfId="0" applyAlignment="1" applyBorder="1" applyFont="1">
      <alignment horizontal="center" readingOrder="0" shrinkToFit="0" vertical="bottom" wrapText="1"/>
    </xf>
    <xf borderId="8" fillId="2" fontId="9" numFmtId="0" xfId="0" applyAlignment="1" applyBorder="1" applyFont="1">
      <alignment horizontal="center" readingOrder="0" shrinkToFit="0" vertical="bottom" wrapText="1"/>
    </xf>
    <xf borderId="9" fillId="2" fontId="9" numFmtId="0" xfId="0" applyAlignment="1" applyBorder="1" applyFont="1">
      <alignment horizontal="center" readingOrder="0" shrinkToFit="0" vertical="bottom" wrapText="1"/>
    </xf>
    <xf borderId="10" fillId="2" fontId="4" numFmtId="0" xfId="0" applyAlignment="1" applyBorder="1" applyFont="1">
      <alignment horizontal="center" readingOrder="0" shrinkToFit="0" vertical="center" wrapText="1"/>
    </xf>
    <xf borderId="1" fillId="2" fontId="4" numFmtId="0" xfId="0" applyAlignment="1" applyBorder="1" applyFont="1">
      <alignment horizontal="center" readingOrder="0" shrinkToFit="0" vertical="center" wrapText="1"/>
    </xf>
    <xf borderId="11" fillId="2" fontId="9" numFmtId="0" xfId="0" applyAlignment="1" applyBorder="1" applyFont="1">
      <alignment horizontal="center" readingOrder="0" shrinkToFit="0" vertical="bottom" wrapText="1"/>
    </xf>
    <xf borderId="11" fillId="2" fontId="9" numFmtId="0" xfId="0" applyAlignment="1" applyBorder="1" applyFont="1">
      <alignment horizontal="center" readingOrder="0" shrinkToFit="0" vertical="center" wrapText="1"/>
    </xf>
    <xf borderId="12" fillId="2" fontId="4" numFmtId="0" xfId="0" applyAlignment="1" applyBorder="1" applyFont="1">
      <alignment horizontal="center" readingOrder="0" shrinkToFit="0" vertical="center" wrapText="1"/>
    </xf>
    <xf borderId="13" fillId="2" fontId="9" numFmtId="0" xfId="0" applyAlignment="1" applyBorder="1" applyFont="1">
      <alignment horizontal="center" readingOrder="0" shrinkToFit="0" vertical="bottom" wrapText="1"/>
    </xf>
    <xf borderId="12" fillId="3" fontId="10" numFmtId="0" xfId="0" applyAlignment="1" applyBorder="1" applyFont="1">
      <alignment readingOrder="0" shrinkToFit="0" vertical="bottom" wrapText="0"/>
    </xf>
    <xf borderId="14" fillId="0" fontId="10" numFmtId="0" xfId="0" applyAlignment="1" applyBorder="1" applyFont="1">
      <alignment horizontal="right" readingOrder="0" shrinkToFit="0" vertical="bottom" wrapText="0"/>
    </xf>
    <xf borderId="0" fillId="0" fontId="10" numFmtId="0" xfId="0" applyAlignment="1" applyFont="1">
      <alignment horizontal="right" readingOrder="0" shrinkToFit="0" vertical="bottom" wrapText="0"/>
    </xf>
    <xf borderId="0" fillId="0" fontId="10" numFmtId="2" xfId="0" applyAlignment="1" applyFont="1" applyNumberFormat="1">
      <alignment horizontal="right" readingOrder="0" shrinkToFit="0" vertical="bottom" wrapText="0"/>
    </xf>
    <xf borderId="15" fillId="0" fontId="10" numFmtId="10" xfId="0" applyAlignment="1" applyBorder="1" applyFont="1" applyNumberFormat="1">
      <alignment horizontal="right" readingOrder="0" shrinkToFit="0" vertical="bottom" wrapText="0"/>
    </xf>
    <xf borderId="0" fillId="0" fontId="10" numFmtId="166" xfId="0" applyAlignment="1" applyFont="1" applyNumberFormat="1">
      <alignment horizontal="right" readingOrder="0" shrinkToFit="0" vertical="bottom" wrapText="0"/>
    </xf>
    <xf borderId="15" fillId="0" fontId="10" numFmtId="2" xfId="0" applyAlignment="1" applyBorder="1" applyFont="1" applyNumberFormat="1">
      <alignment horizontal="right" readingOrder="0" shrinkToFit="0" vertical="bottom" wrapText="0"/>
    </xf>
    <xf borderId="0" fillId="0" fontId="10" numFmtId="1" xfId="0" applyAlignment="1" applyFont="1" applyNumberFormat="1">
      <alignment horizontal="right" readingOrder="0" shrinkToFit="0" vertical="bottom" wrapText="0"/>
    </xf>
    <xf borderId="16" fillId="0" fontId="10" numFmtId="1" xfId="0" applyAlignment="1" applyBorder="1" applyFont="1" applyNumberFormat="1">
      <alignment horizontal="right" readingOrder="0" shrinkToFit="0" vertical="bottom" wrapText="0"/>
    </xf>
    <xf borderId="17" fillId="3" fontId="10" numFmtId="0" xfId="0" applyAlignment="1" applyBorder="1" applyFont="1">
      <alignment readingOrder="0" shrinkToFit="0" vertical="bottom" wrapText="0"/>
    </xf>
    <xf borderId="18" fillId="3" fontId="9" numFmtId="0" xfId="0" applyAlignment="1" applyBorder="1" applyFont="1">
      <alignment readingOrder="0" shrinkToFit="0" vertical="bottom" wrapText="0"/>
    </xf>
    <xf borderId="19" fillId="0" fontId="9" numFmtId="3" xfId="0" applyAlignment="1" applyBorder="1" applyFont="1" applyNumberFormat="1">
      <alignment horizontal="right" readingOrder="0" shrinkToFit="0" vertical="bottom" wrapText="0"/>
    </xf>
    <xf borderId="20" fillId="0" fontId="9" numFmtId="3" xfId="0" applyAlignment="1" applyBorder="1" applyFont="1" applyNumberFormat="1">
      <alignment horizontal="right" readingOrder="0" shrinkToFit="0" vertical="bottom" wrapText="0"/>
    </xf>
    <xf borderId="20" fillId="0" fontId="9" numFmtId="0" xfId="0" applyAlignment="1" applyBorder="1" applyFont="1">
      <alignment horizontal="right" readingOrder="0" shrinkToFit="0" vertical="bottom" wrapText="0"/>
    </xf>
    <xf borderId="20" fillId="0" fontId="9" numFmtId="2" xfId="0" applyAlignment="1" applyBorder="1" applyFont="1" applyNumberFormat="1">
      <alignment horizontal="right" readingOrder="0" shrinkToFit="0" vertical="bottom" wrapText="0"/>
    </xf>
    <xf borderId="21" fillId="0" fontId="9" numFmtId="10" xfId="0" applyAlignment="1" applyBorder="1" applyFont="1" applyNumberFormat="1">
      <alignment horizontal="right" readingOrder="0" shrinkToFit="0" vertical="bottom" wrapText="0"/>
    </xf>
    <xf borderId="20" fillId="0" fontId="9" numFmtId="166" xfId="0" applyAlignment="1" applyBorder="1" applyFont="1" applyNumberFormat="1">
      <alignment horizontal="right" readingOrder="0" shrinkToFit="0" vertical="bottom" wrapText="0"/>
    </xf>
    <xf borderId="21" fillId="0" fontId="9" numFmtId="2" xfId="0" applyAlignment="1" applyBorder="1" applyFont="1" applyNumberFormat="1">
      <alignment horizontal="right" readingOrder="0" shrinkToFit="0" vertical="bottom" wrapText="0"/>
    </xf>
    <xf borderId="20" fillId="0" fontId="9" numFmtId="1" xfId="0" applyAlignment="1" applyBorder="1" applyFont="1" applyNumberFormat="1">
      <alignment horizontal="right" readingOrder="0" shrinkToFit="0" vertical="bottom" wrapText="0"/>
    </xf>
    <xf borderId="22" fillId="0" fontId="9" numFmtId="1" xfId="0" applyAlignment="1" applyBorder="1" applyFont="1" applyNumberFormat="1">
      <alignment horizontal="right" readingOrder="0" shrinkToFit="0" vertical="bottom" wrapText="0"/>
    </xf>
    <xf borderId="23" fillId="5" fontId="7" numFmtId="0" xfId="0" applyAlignment="1" applyBorder="1" applyFont="1">
      <alignment readingOrder="0" vertical="bottom"/>
    </xf>
    <xf borderId="23" fillId="0" fontId="10" numFmtId="0" xfId="0" applyAlignment="1" applyBorder="1" applyFont="1">
      <alignment readingOrder="0" shrinkToFit="0" vertical="bottom" wrapText="0"/>
    </xf>
    <xf borderId="23" fillId="0" fontId="10" numFmtId="0" xfId="0" applyAlignment="1" applyBorder="1" applyFont="1">
      <alignment horizontal="left" readingOrder="0" shrinkToFit="0" vertical="bottom" wrapText="0"/>
    </xf>
    <xf borderId="23" fillId="0" fontId="11" numFmtId="0" xfId="0" applyAlignment="1" applyBorder="1" applyFont="1">
      <alignment shrinkToFit="0" vertical="bottom" wrapText="0"/>
    </xf>
    <xf borderId="23" fillId="0" fontId="12" numFmtId="0" xfId="0" applyAlignment="1" applyBorder="1" applyFont="1">
      <alignment readingOrder="0" shrinkToFit="0" vertical="bottom" wrapText="0"/>
    </xf>
    <xf borderId="23" fillId="0" fontId="13" numFmtId="0" xfId="0" applyAlignment="1" applyBorder="1" applyFont="1">
      <alignment readingOrder="0" shrinkToFit="0" vertical="bottom" wrapText="0"/>
    </xf>
    <xf borderId="23" fillId="0" fontId="14" numFmtId="0" xfId="0" applyAlignment="1" applyBorder="1" applyFont="1">
      <alignment shrinkToFit="0" vertical="bottom" wrapText="0"/>
    </xf>
    <xf borderId="23" fillId="0" fontId="10" numFmtId="0" xfId="0" applyAlignment="1" applyBorder="1" applyFont="1">
      <alignment horizontal="right" readingOrder="0" shrinkToFit="0" vertical="bottom" wrapText="0"/>
    </xf>
    <xf borderId="23" fillId="0" fontId="13" numFmtId="0" xfId="0" applyAlignment="1" applyBorder="1" applyFont="1">
      <alignment shrinkToFit="0" vertical="bottom" wrapText="0"/>
    </xf>
    <xf borderId="23" fillId="0" fontId="2" numFmtId="0" xfId="0" applyAlignment="1" applyBorder="1" applyFont="1">
      <alignment readingOrder="0" shrinkToFit="0" vertical="bottom" wrapText="0"/>
    </xf>
    <xf borderId="24" fillId="0" fontId="15" numFmtId="0" xfId="0" applyAlignment="1" applyBorder="1" applyFont="1">
      <alignment readingOrder="0" shrinkToFit="0" vertical="bottom" wrapText="0"/>
    </xf>
    <xf borderId="25" fillId="0" fontId="1" numFmtId="10" xfId="0" applyAlignment="1" applyBorder="1" applyFont="1" applyNumberFormat="1">
      <alignment horizontal="right" readingOrder="0" shrinkToFit="0" vertical="bottom" wrapText="0"/>
    </xf>
    <xf borderId="0" fillId="0" fontId="16" numFmtId="0" xfId="0" applyAlignment="1" applyFont="1">
      <alignment readingOrder="0"/>
    </xf>
    <xf borderId="0" fillId="0" fontId="16" numFmtId="0" xfId="0" applyAlignment="1" applyFont="1">
      <alignment horizontal="center" readingOrder="0"/>
    </xf>
    <xf borderId="0" fillId="0" fontId="16" numFmtId="0" xfId="0" applyFont="1"/>
    <xf borderId="0" fillId="0" fontId="17" numFmtId="0" xfId="0" applyAlignment="1" applyFont="1">
      <alignment horizontal="center" readingOrder="0"/>
    </xf>
    <xf borderId="0" fillId="0" fontId="17" numFmtId="0" xfId="0" applyAlignment="1" applyFont="1">
      <alignment readingOrder="0"/>
    </xf>
    <xf borderId="1" fillId="0" fontId="17" numFmtId="0" xfId="0" applyAlignment="1" applyBorder="1" applyFont="1">
      <alignment readingOrder="0"/>
    </xf>
    <xf borderId="1" fillId="6" fontId="1" numFmtId="0" xfId="0" applyAlignment="1" applyBorder="1" applyFill="1" applyFont="1">
      <alignment readingOrder="0"/>
    </xf>
    <xf borderId="1" fillId="6" fontId="1" numFmtId="4" xfId="0" applyAlignment="1" applyBorder="1" applyFont="1" applyNumberFormat="1">
      <alignment horizontal="center" readingOrder="0"/>
    </xf>
    <xf borderId="1" fillId="6" fontId="1" numFmtId="165" xfId="0" applyAlignment="1" applyBorder="1" applyFont="1" applyNumberFormat="1">
      <alignment horizontal="center" readingOrder="0"/>
    </xf>
    <xf borderId="1" fillId="7" fontId="1" numFmtId="165" xfId="0" applyAlignment="1" applyBorder="1" applyFill="1" applyFont="1" applyNumberFormat="1">
      <alignment horizontal="center" readingOrder="0"/>
    </xf>
    <xf borderId="0" fillId="0" fontId="1" numFmtId="9" xfId="0" applyFont="1" applyNumberFormat="1"/>
    <xf borderId="1" fillId="6" fontId="1" numFmtId="165" xfId="0" applyAlignment="1" applyBorder="1" applyFont="1" applyNumberFormat="1">
      <alignment horizontal="center"/>
    </xf>
    <xf borderId="1" fillId="6" fontId="17" numFmtId="0" xfId="0" applyAlignment="1" applyBorder="1" applyFont="1">
      <alignment readingOrder="0"/>
    </xf>
    <xf borderId="1" fillId="6" fontId="17" numFmtId="4" xfId="0" applyAlignment="1" applyBorder="1" applyFont="1" applyNumberFormat="1">
      <alignment horizontal="center"/>
    </xf>
    <xf borderId="1" fillId="6" fontId="17" numFmtId="165" xfId="0" applyAlignment="1" applyBorder="1" applyFont="1" applyNumberFormat="1">
      <alignment horizontal="center"/>
    </xf>
    <xf borderId="1" fillId="7" fontId="17" numFmtId="165" xfId="0" applyAlignment="1" applyBorder="1" applyFont="1" applyNumberFormat="1">
      <alignment horizontal="center"/>
    </xf>
    <xf borderId="0" fillId="0" fontId="18" numFmtId="0" xfId="0" applyAlignment="1" applyFont="1">
      <alignment readingOrder="0"/>
    </xf>
    <xf borderId="1" fillId="8" fontId="17" numFmtId="0" xfId="0" applyAlignment="1" applyBorder="1" applyFill="1" applyFont="1">
      <alignment readingOrder="0"/>
    </xf>
    <xf borderId="1" fillId="8" fontId="17" numFmtId="4" xfId="0" applyAlignment="1" applyBorder="1" applyFont="1" applyNumberFormat="1">
      <alignment horizontal="center"/>
    </xf>
    <xf borderId="1" fillId="8" fontId="17" numFmtId="165" xfId="0" applyAlignment="1" applyBorder="1" applyFont="1" applyNumberFormat="1">
      <alignment horizontal="center"/>
    </xf>
    <xf borderId="1" fillId="8" fontId="17" numFmtId="165" xfId="0" applyAlignment="1" applyBorder="1" applyFont="1" applyNumberFormat="1">
      <alignment horizontal="center"/>
    </xf>
    <xf borderId="0" fillId="0" fontId="1" numFmtId="2" xfId="0" applyFont="1" applyNumberFormat="1"/>
    <xf borderId="0" fillId="0" fontId="1" numFmtId="2" xfId="0" applyAlignment="1" applyFont="1" applyNumberFormat="1">
      <alignment readingOrder="0"/>
    </xf>
    <xf borderId="1" fillId="7" fontId="1" numFmtId="0" xfId="0" applyAlignment="1" applyBorder="1" applyFont="1">
      <alignment readingOrder="0"/>
    </xf>
    <xf borderId="1" fillId="0" fontId="1" numFmtId="0" xfId="0" applyAlignment="1" applyBorder="1" applyFont="1">
      <alignment readingOrder="0"/>
    </xf>
    <xf borderId="1" fillId="6" fontId="1" numFmtId="0" xfId="0" applyAlignment="1" applyBorder="1" applyFont="1">
      <alignment horizontal="center" readingOrder="0"/>
    </xf>
    <xf borderId="0" fillId="0" fontId="16" numFmtId="0" xfId="0" applyAlignment="1" applyFont="1">
      <alignment readingOrder="0" shrinkToFit="0" wrapText="1"/>
    </xf>
    <xf borderId="1" fillId="0" fontId="17" numFmtId="0" xfId="0" applyAlignment="1" applyBorder="1" applyFont="1">
      <alignment horizontal="center" readingOrder="0" shrinkToFit="0" vertical="center" wrapText="1"/>
    </xf>
    <xf borderId="1" fillId="0" fontId="19" numFmtId="0" xfId="0" applyAlignment="1" applyBorder="1" applyFont="1">
      <alignment horizontal="center" readingOrder="0" shrinkToFit="0" vertical="center" wrapText="1"/>
    </xf>
    <xf borderId="0" fillId="0" fontId="1" numFmtId="0" xfId="0" applyAlignment="1" applyFont="1">
      <alignment shrinkToFit="0" vertical="center" wrapText="1"/>
    </xf>
    <xf borderId="1" fillId="9" fontId="1" numFmtId="0" xfId="0" applyAlignment="1" applyBorder="1" applyFill="1" applyFont="1">
      <alignment readingOrder="0"/>
    </xf>
    <xf borderId="1" fillId="9" fontId="1" numFmtId="4" xfId="0" applyAlignment="1" applyBorder="1" applyFont="1" applyNumberFormat="1">
      <alignment horizontal="center" readingOrder="0"/>
    </xf>
    <xf borderId="1" fillId="9" fontId="1" numFmtId="165" xfId="0" applyAlignment="1" applyBorder="1" applyFont="1" applyNumberFormat="1">
      <alignment horizontal="center" readingOrder="0"/>
    </xf>
    <xf borderId="1" fillId="9" fontId="1" numFmtId="165" xfId="0" applyAlignment="1" applyBorder="1" applyFont="1" applyNumberFormat="1">
      <alignment horizontal="center"/>
    </xf>
    <xf borderId="1" fillId="8" fontId="17" numFmtId="0" xfId="0" applyAlignment="1" applyBorder="1" applyFont="1">
      <alignment horizontal="center"/>
    </xf>
    <xf borderId="1" fillId="10" fontId="17" numFmtId="165" xfId="0" applyAlignment="1" applyBorder="1" applyFill="1" applyFont="1" applyNumberFormat="1">
      <alignment horizontal="center"/>
    </xf>
    <xf borderId="0" fillId="0" fontId="17" numFmtId="0" xfId="0" applyAlignment="1" applyFont="1">
      <alignment horizontal="center" readingOrder="0" shrinkToFit="0" vertical="center" wrapText="1"/>
    </xf>
    <xf borderId="0" fillId="0" fontId="20" numFmtId="0" xfId="0" applyAlignment="1" applyFont="1">
      <alignment horizontal="center" readingOrder="0" shrinkToFit="0" vertical="center" wrapText="1"/>
    </xf>
    <xf borderId="0" fillId="0" fontId="17" numFmtId="1" xfId="0" applyAlignment="1" applyFont="1" applyNumberFormat="1">
      <alignment shrinkToFit="0" wrapText="1"/>
    </xf>
    <xf borderId="0" fillId="0" fontId="17" numFmtId="0" xfId="0" applyAlignment="1" applyFont="1">
      <alignment shrinkToFit="0" wrapText="1"/>
    </xf>
    <xf borderId="1" fillId="0" fontId="20" numFmtId="0" xfId="0" applyAlignment="1" applyBorder="1" applyFont="1">
      <alignment horizontal="center" readingOrder="0" shrinkToFit="0" vertical="center" wrapText="1"/>
    </xf>
    <xf borderId="1" fillId="7" fontId="1" numFmtId="4" xfId="0" applyAlignment="1" applyBorder="1" applyFont="1" applyNumberFormat="1">
      <alignment horizontal="center" readingOrder="0"/>
    </xf>
    <xf borderId="1" fillId="7" fontId="1" numFmtId="9" xfId="0" applyAlignment="1" applyBorder="1" applyFont="1" applyNumberFormat="1">
      <alignment horizontal="center" readingOrder="0"/>
    </xf>
    <xf borderId="1" fillId="7" fontId="1" numFmtId="4" xfId="0" applyAlignment="1" applyBorder="1" applyFont="1" applyNumberFormat="1">
      <alignment horizontal="center"/>
    </xf>
    <xf borderId="1" fillId="7" fontId="1" numFmtId="165" xfId="0" applyAlignment="1" applyBorder="1" applyFont="1" applyNumberFormat="1">
      <alignment horizontal="center"/>
    </xf>
    <xf borderId="1" fillId="11" fontId="17" numFmtId="0" xfId="0" applyAlignment="1" applyBorder="1" applyFill="1" applyFont="1">
      <alignment readingOrder="0"/>
    </xf>
    <xf borderId="1" fillId="11" fontId="17" numFmtId="4" xfId="0" applyAlignment="1" applyBorder="1" applyFont="1" applyNumberFormat="1">
      <alignment horizontal="center"/>
    </xf>
    <xf borderId="1" fillId="11" fontId="17" numFmtId="9" xfId="0" applyAlignment="1" applyBorder="1" applyFont="1" applyNumberFormat="1">
      <alignment horizontal="center" readingOrder="0"/>
    </xf>
    <xf borderId="1" fillId="11" fontId="17" numFmtId="0" xfId="0" applyAlignment="1" applyBorder="1" applyFont="1">
      <alignment horizontal="center"/>
    </xf>
    <xf borderId="1" fillId="11" fontId="17" numFmtId="165" xfId="0" applyAlignment="1" applyBorder="1" applyFont="1" applyNumberFormat="1">
      <alignment horizontal="center" readingOrder="0"/>
    </xf>
    <xf borderId="0" fillId="0" fontId="16" numFmtId="0" xfId="0" applyAlignment="1" applyFont="1">
      <alignment readingOrder="0" shrinkToFit="0" wrapText="0"/>
    </xf>
    <xf borderId="0" fillId="0" fontId="19" numFmtId="0" xfId="0" applyAlignment="1" applyFont="1">
      <alignment readingOrder="0"/>
    </xf>
    <xf borderId="0" fillId="0" fontId="21" numFmtId="0" xfId="0" applyAlignment="1" applyFont="1">
      <alignment shrinkToFit="0" vertical="center" wrapText="1"/>
    </xf>
    <xf borderId="1" fillId="7" fontId="21" numFmtId="0" xfId="0" applyAlignment="1" applyBorder="1" applyFont="1">
      <alignment readingOrder="0"/>
    </xf>
    <xf borderId="1" fillId="7" fontId="21" numFmtId="4" xfId="0" applyAlignment="1" applyBorder="1" applyFont="1" applyNumberFormat="1">
      <alignment horizontal="center" readingOrder="0" vertical="center"/>
    </xf>
    <xf borderId="1" fillId="7" fontId="21" numFmtId="0" xfId="0" applyAlignment="1" applyBorder="1" applyFont="1">
      <alignment horizontal="center" readingOrder="0" vertical="center"/>
    </xf>
    <xf borderId="1" fillId="7" fontId="21" numFmtId="167" xfId="0" applyAlignment="1" applyBorder="1" applyFont="1" applyNumberFormat="1">
      <alignment horizontal="center" readingOrder="0" vertical="center"/>
    </xf>
    <xf borderId="1" fillId="7" fontId="21" numFmtId="165" xfId="0" applyAlignment="1" applyBorder="1" applyFont="1" applyNumberFormat="1">
      <alignment horizontal="center" readingOrder="0" vertical="center"/>
    </xf>
    <xf borderId="1" fillId="7" fontId="21" numFmtId="165" xfId="0" applyAlignment="1" applyBorder="1" applyFont="1" applyNumberFormat="1">
      <alignment horizontal="center" vertical="center"/>
    </xf>
    <xf borderId="1" fillId="11" fontId="19" numFmtId="0" xfId="0" applyAlignment="1" applyBorder="1" applyFont="1">
      <alignment readingOrder="0"/>
    </xf>
    <xf borderId="1" fillId="11" fontId="19" numFmtId="4" xfId="0" applyAlignment="1" applyBorder="1" applyFont="1" applyNumberFormat="1">
      <alignment horizontal="center" vertical="center"/>
    </xf>
    <xf borderId="1" fillId="11" fontId="19" numFmtId="0" xfId="0" applyAlignment="1" applyBorder="1" applyFont="1">
      <alignment horizontal="center" readingOrder="0" vertical="center"/>
    </xf>
    <xf borderId="1" fillId="11" fontId="19" numFmtId="168" xfId="0" applyAlignment="1" applyBorder="1" applyFont="1" applyNumberFormat="1">
      <alignment horizontal="center" readingOrder="0" vertical="center"/>
    </xf>
    <xf borderId="1" fillId="11" fontId="19" numFmtId="165" xfId="0" applyAlignment="1" applyBorder="1" applyFont="1" applyNumberFormat="1">
      <alignment horizontal="center" vertical="center"/>
    </xf>
    <xf borderId="1" fillId="10" fontId="19" numFmtId="165" xfId="0" applyAlignment="1" applyBorder="1" applyFont="1" applyNumberFormat="1">
      <alignment horizontal="center" vertical="center"/>
    </xf>
  </cellXfs>
  <cellStyles count="1">
    <cellStyle xfId="0" name="Normal" builtinId="0"/>
  </cellStyles>
  <dxfs count="2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EA9999"/>
          <bgColor rgb="FFEA9999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schemas.openxmlformats.org/officeDocument/2006/relationships/worksheet" Target="worksheets/sheet9.xml"/></Relationships>
</file>

<file path=xl/charts/_rels/chartEx1.xml.rels><?xml version="1.0" encoding="UTF-8" standalone="yes"?>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Ex1.xml><?xml version="1.0" encoding="utf-8"?>
<cx:chartSpace xmlns:a="http://schemas.openxmlformats.org/drawingml/2006/main" xmlns:cx="http://schemas.microsoft.com/office/drawing/2014/chartex" xmlns:r="http://schemas.openxmlformats.org/officeDocument/2006/relationships" xmlns:mc="http://schemas.openxmlformats.org/markup-compatibility/2006" xmlns:mv="urn:schemas-microsoft-com:mac:vml" xmlns:c14="http://schemas.microsoft.com/office/drawing/2007/8/2/chart">
  <cx:chartData>
    <cx:data id="0">
      <cx:numDim type="val">
        <cx:f>Summary!$B$3:$B$7</cx:f>
      </cx:numDim>
      <cx:strDim type="cat">
        <cx:f>Summary!$A$3:$A$7</cx:f>
      </cx:strDim>
    </cx:data>
  </cx:chartData>
  <cx:chart>
    <cx:title overlay="0">
      <cx:txPr>
        <a:bodyPr/>
        <a:lstStyle/>
        <a:p>
          <a:pPr lvl="0">
            <a:defRPr b="0">
              <a:solidFill>
                <a:srgbClr val="757575"/>
              </a:solidFill>
              <a:latin typeface="Roboto"/>
            </a:defRPr>
          </a:pPr>
          <a:r>
            <a:rPr b="0">
              <a:solidFill>
                <a:srgbClr val="757575"/>
              </a:solidFill>
              <a:latin typeface="Roboto"/>
            </a:rPr>
            <a:t>Drivers for Cost Change</a:t>
          </a:r>
        </a:p>
      </cx:txPr>
    </cx:title>
    <cx:plotArea>
      <cx:plotAreaRegion>
        <cx:series layoutId="waterfall" uniqueId="{CA9CB245-D7D3-4AF2-ABC2-A17F5A8A1D08}">
          <cx:dataId val="0"/>
          <cx:layoutPr>
            <cx:visibility connectorLines="1"/>
            <cx:subtotals>
              <cx:idx val="0"/>
            </cx:subtotals>
          </cx:layoutPr>
        </cx:series>
      </cx:plotAreaRegion>
      <cx:axis id="0">
        <cx:catScaling gapWidth="auto"/>
        <cx:title>
          <cx:txPr>
            <a:bodyPr/>
            <a:lstStyle/>
            <a:p>
              <a:pPr lvl="0">
                <a:defRPr b="0">
                  <a:solidFill>
                    <a:srgbClr val="000000"/>
                  </a:solidFill>
                  <a:latin typeface="+mn-lt"/>
                </a:defRPr>
              </a:pPr>
              <a:r>
                <a:rPr b="0">
                  <a:solidFill>
                    <a:srgbClr val="000000"/>
                  </a:solidFill>
                  <a:latin typeface="+mn-lt"/>
                </a:rPr>
                <a:t/>
              </a:r>
            </a:p>
          </cx:txPr>
        </cx:title>
        <cx:tickLabels/>
      </cx:axis>
      <cx:axis id="1">
        <cx:valScaling max="auto" min="auto"/>
        <cx:title>
          <cx:txPr>
            <a:bodyPr/>
            <a:lstStyle/>
            <a:p>
              <a:pPr lvl="0">
                <a:defRPr b="0">
                  <a:solidFill>
                    <a:srgbClr val="000000"/>
                  </a:solidFill>
                  <a:latin typeface="+mn-lt"/>
                </a:defRPr>
              </a:pPr>
              <a:r>
                <a:rPr b="0">
                  <a:solidFill>
                    <a:srgbClr val="000000"/>
                  </a:solidFill>
                  <a:latin typeface="+mn-lt"/>
                </a:rPr>
                <a:t/>
              </a:r>
            </a:p>
          </cx:txPr>
        </cx:title>
        <cx:minorGridlines>
          <cx:spPr>
            <a:ln>
              <a:solidFill>
                <a:srgbClr val="CCCCCC">
                  <a:alpha val="0"/>
                </a:srgbClr>
              </a:solidFill>
            </a:ln>
          </cx:spPr>
        </cx:minorGridlines>
        <cx:tickLabels/>
      </cx:axis>
    </cx:plotArea>
    <cx:legend pos="r" overlay="0">
      <cx:txPr>
        <a:bodyPr/>
        <a:lstStyle/>
        <a:p>
          <a:pPr lvl="0">
            <a:defRPr b="0">
              <a:solidFill>
                <a:srgbClr val="1A1A1A"/>
              </a:solidFill>
              <a:latin typeface="Roboto"/>
            </a:defRPr>
          </a:pPr>
          <a:endParaRPr b="0">
            <a:solidFill>
              <a:srgbClr val="1A1A1A"/>
            </a:solidFill>
            <a:latin typeface="Roboto"/>
          </a:endParaRPr>
        </a:p>
      </cx:txPr>
    </cx:legend>
  </cx:chart>
  <cx:spPr>
    <a:solidFill>
      <a:srgbClr val="FFFFFF">
        <a:alpha val="0"/>
      </a:srgbClr>
    </a:solidFill>
  </cx:spPr>
</cx:chartSpace>
</file>

<file path=xl/charts/colors1.xml><?xml version="1.0" encoding="utf-8"?>
<cs:colorStyle xmlns:a="http://schemas.openxmlformats.org/drawingml/2006/main" xmlns:cs="http://schemas.microsoft.com/office/drawing/2012/chartStyle" meth="cycle" id="10">
  <a:srgbClr val="5A50FF"/>
  <a:srgbClr val="FF8700"/>
  <a:srgbClr val="FFDC00"/>
</cs:colorStyle>
</file>

<file path=xl/charts/style1.xml><?xml version="1.0" encoding="utf-8"?>
<cs:chartStyle xmlns:a="http://schemas.openxmlformats.org/drawingml/2006/main" xmlns:cs="http://schemas.microsoft.com/office/drawing/2012/chartStyle" id="395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>
    <cs:lnRef idx="0"/>
    <cs:fillRef idx="0"/>
    <cs:effectRef idx="0"/>
    <cs:fontRef idx="minor"/>
    <cs:spPr>
      <a:solidFill>
        <a:srgbClr val="FFFFFF"/>
      </a:solidFill>
      <a:ln cap="flat" cmpd="sng" w="9525" algn="ctr">
        <a:solidFill>
          <a:srgbClr val="000000"/>
        </a:solidFill>
      </a:ln>
    </cs:spPr>
  </cs:chartArea>
  <cs:dataLabel>
    <cs:lnRef idx="0"/>
    <cs:fillRef idx="0"/>
    <cs:effectRef idx="0"/>
    <cs:fontRef idx="minor"/>
  </cs:dataLabel>
  <cs:dataLabelCallout>
    <cs:lnRef idx="0"/>
    <cs:fillRef idx="0"/>
    <cs:effectRef idx="0"/>
    <cs:fontRef idx="minor"/>
  </cs:dataLabelCallout>
  <cs:dataPoint>
    <cs:lnRef idx="0"/>
    <cs:fillRef idx="0">
      <cs:styleClr val="isAuto"/>
    </cs:fillRef>
    <cs:effectRef idx="0"/>
    <cs:fontRef idx="minor"/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952500" cy="6477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161925</xdr:colOff>
      <xdr:row>8</xdr:row>
      <xdr:rowOff>142875</xdr:rowOff>
    </xdr:from>
    <xdr:ext cx="6934200" cy="3438525"/>
    <mc:AlternateContent>
      <mc:Choice Requires="cx1">
        <xdr:graphicFrame>
          <xdr:nvGraphicFramePr>
            <xdr:cNvPr id="1" name="Chart 1" title="Chart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r:id="rId1"/>
            </a:graphicData>
          </a:graphic>
        </xdr:graphicFrame>
      </mc:Choice>
      <mc:Fallback>
        <xdr:sp>
          <xdr:nvSpPr>
            <xdr:cNvPr id="2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horzOverflow="clip" vertOverflow="clip"/>
            <a:lstStyle/>
            <a:p>
              <a:r>
                <a:rPr lang="en-US" sz="1100"/>
                <a:t>This chart isn't available in your version of Excel. Editing this shape or saving this workbook into a different file format will permanently break the chart.
</a:t>
              </a:r>
            </a:p>
          </xdr:txBody>
        </xdr:sp>
      </mc:Fallback>
    </mc:AlternateContent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20" Type="http://schemas.openxmlformats.org/officeDocument/2006/relationships/hyperlink" Target="https://www.aqua-calc.com/page/density-table/substance/cream-coma-and-blank-fluid-coma-and-blank-light-blank--op-coffee-blank-cream-blank-or-blank-table-blank-cream-cp-" TargetMode="External"/><Relationship Id="rId22" Type="http://schemas.openxmlformats.org/officeDocument/2006/relationships/hyperlink" Target="https://www.aqua-calc.com/calculate/food-volume-to-weight/substance/sauce-coma-and-blank-barbecue" TargetMode="External"/><Relationship Id="rId21" Type="http://schemas.openxmlformats.org/officeDocument/2006/relationships/hyperlink" Target="https://www.aqua-calc.com/page/density-table/substance/soy-blank-sauce-blank-made-blank-from-blank-soy-blank-and-blank-wheat-blank--op-shoyu-cp-" TargetMode="External"/><Relationship Id="rId24" Type="http://schemas.openxmlformats.org/officeDocument/2006/relationships/hyperlink" Target="https://www.aqua-calc.com/calculate/food-volume-to-weight/substance/sauce-coma-and-blank-oyster-coma-and-blank-ready-to-serve" TargetMode="External"/><Relationship Id="rId23" Type="http://schemas.openxmlformats.org/officeDocument/2006/relationships/hyperlink" Target="https://www.aqua-calc.com/calculate/food-volume-to-weight/substance/molasses" TargetMode="External"/><Relationship Id="rId1" Type="http://schemas.openxmlformats.org/officeDocument/2006/relationships/hyperlink" Target="https://fdc.nal.usda.gov/fdc-app.html" TargetMode="External"/><Relationship Id="rId2" Type="http://schemas.openxmlformats.org/officeDocument/2006/relationships/hyperlink" Target="https://fdc.nal.usda.gov/fdc-app.html" TargetMode="External"/><Relationship Id="rId3" Type="http://schemas.openxmlformats.org/officeDocument/2006/relationships/hyperlink" Target="https://fdc.nal.usda.gov/fdc-app.html" TargetMode="External"/><Relationship Id="rId4" Type="http://schemas.openxmlformats.org/officeDocument/2006/relationships/hyperlink" Target="https://fdc.nal.usda.gov/fdc-app.html" TargetMode="External"/><Relationship Id="rId9" Type="http://schemas.openxmlformats.org/officeDocument/2006/relationships/hyperlink" Target="https://www.aqua-calc.com/calculate/food-weight-to-volume/substance/beverages-coma-and-blank-orange-blank-juice-coma-and-blank-light-coma-and-blank-no-blank-pulp" TargetMode="External"/><Relationship Id="rId26" Type="http://schemas.openxmlformats.org/officeDocument/2006/relationships/hyperlink" Target="https://www.aqua-calc.com/calculate/food-volume-to-weight/substance/kikkoman-coma-and-blank-gourmet-blank-teriyaki-blank-marinade-coma-and-blank-upc-column--blank-041390015083" TargetMode="External"/><Relationship Id="rId25" Type="http://schemas.openxmlformats.org/officeDocument/2006/relationships/hyperlink" Target="https://www.aqua-calc.com/calculate/food-volume-to-weight/substance/hellmann-quote-s-coma-and-blank-real-blank-mayonnaise-coma-and-blank-upc-column--blank-048001440517" TargetMode="External"/><Relationship Id="rId28" Type="http://schemas.openxmlformats.org/officeDocument/2006/relationships/hyperlink" Target="https://www.aqua-calc.com/page/density-table/substance/greek-blank-yogurt-coma-and-blank-upc-column--blank-078355570226" TargetMode="External"/><Relationship Id="rId27" Type="http://schemas.openxmlformats.org/officeDocument/2006/relationships/hyperlink" Target="https://www.aqua-calc.com/page/density-table/substance/100-percent-sign--blank-natural-blank-mustard-coma-and-blank-upc-column--blank-011161140047" TargetMode="External"/><Relationship Id="rId5" Type="http://schemas.openxmlformats.org/officeDocument/2006/relationships/hyperlink" Target="https://fdc.nal.usda.gov/fdc-app.html" TargetMode="External"/><Relationship Id="rId6" Type="http://schemas.openxmlformats.org/officeDocument/2006/relationships/hyperlink" Target="https://fdc.nal.usda.gov/fdc-app.html" TargetMode="External"/><Relationship Id="rId29" Type="http://schemas.openxmlformats.org/officeDocument/2006/relationships/hyperlink" Target="https://fdc.nal.usda.gov/fdc-app.html" TargetMode="External"/><Relationship Id="rId7" Type="http://schemas.openxmlformats.org/officeDocument/2006/relationships/hyperlink" Target="https://www.aqua-calc.com/page/density-table/substance/labneh-blank-middle-blank-eastern-blank-style-blank-spreadable-blank-cheese-coma-and-blank-upc-column--blank-803488000018" TargetMode="External"/><Relationship Id="rId8" Type="http://schemas.openxmlformats.org/officeDocument/2006/relationships/hyperlink" Target="https://fdc.nal.usda.gov/fdc-app.html" TargetMode="External"/><Relationship Id="rId31" Type="http://schemas.openxmlformats.org/officeDocument/2006/relationships/hyperlink" Target="https://fdc.nal.usda.gov/fdc-app.html" TargetMode="External"/><Relationship Id="rId30" Type="http://schemas.openxmlformats.org/officeDocument/2006/relationships/hyperlink" Target="https://fdc.nal.usda.gov/fdc-app.html" TargetMode="External"/><Relationship Id="rId11" Type="http://schemas.openxmlformats.org/officeDocument/2006/relationships/hyperlink" Target="https://fdc.nal.usda.gov/fdc-app.html" TargetMode="External"/><Relationship Id="rId10" Type="http://schemas.openxmlformats.org/officeDocument/2006/relationships/hyperlink" Target="https://fdc.nal.usda.gov/fdc-app.html" TargetMode="External"/><Relationship Id="rId32" Type="http://schemas.openxmlformats.org/officeDocument/2006/relationships/drawing" Target="../drawings/drawing4.xml"/><Relationship Id="rId13" Type="http://schemas.openxmlformats.org/officeDocument/2006/relationships/hyperlink" Target="https://fdc.nal.usda.gov/fdc-app.html" TargetMode="External"/><Relationship Id="rId12" Type="http://schemas.openxmlformats.org/officeDocument/2006/relationships/hyperlink" Target="https://fdc.nal.usda.gov/fdc-app.html" TargetMode="External"/><Relationship Id="rId15" Type="http://schemas.openxmlformats.org/officeDocument/2006/relationships/hyperlink" Target="https://www.aqua-calc.com/calculate/food-volume-to-weight" TargetMode="External"/><Relationship Id="rId14" Type="http://schemas.openxmlformats.org/officeDocument/2006/relationships/hyperlink" Target="https://fdc.nal.usda.gov/fdc-app.html" TargetMode="External"/><Relationship Id="rId17" Type="http://schemas.openxmlformats.org/officeDocument/2006/relationships/hyperlink" Target="https://www.aqua-calc.com/calculate/food-volume-to-weight" TargetMode="External"/><Relationship Id="rId16" Type="http://schemas.openxmlformats.org/officeDocument/2006/relationships/hyperlink" Target="https://www.aqua-calc.com/calculate/food-volume-to-weight" TargetMode="External"/><Relationship Id="rId19" Type="http://schemas.openxmlformats.org/officeDocument/2006/relationships/hyperlink" Target="https://www.aqua-calc.com/calculate/food-volume-to-weight" TargetMode="External"/><Relationship Id="rId18" Type="http://schemas.openxmlformats.org/officeDocument/2006/relationships/hyperlink" Target="https://www.aqua-calc.com/calculate/food-volume-to-weight" TargetMode="Externa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13.38"/>
    <col customWidth="1" min="2" max="2" width="93.13"/>
  </cols>
  <sheetData>
    <row r="1" ht="62.25" customHeight="1">
      <c r="A1" s="1"/>
      <c r="B1" s="1"/>
    </row>
    <row r="2">
      <c r="A2" s="1"/>
      <c r="B2" s="2" t="s">
        <v>0</v>
      </c>
    </row>
    <row r="3">
      <c r="A3" s="3"/>
      <c r="B3" s="4"/>
    </row>
    <row r="4">
      <c r="A4" s="5"/>
      <c r="B4" s="6" t="s">
        <v>1</v>
      </c>
    </row>
    <row r="5">
      <c r="A5" s="3"/>
      <c r="B5" s="3"/>
    </row>
    <row r="6">
      <c r="A6" s="3"/>
      <c r="B6" s="3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7.5"/>
  </cols>
  <sheetData>
    <row r="1">
      <c r="A1" s="7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8" t="s">
        <v>3</v>
      </c>
      <c r="B3" s="9">
        <f>'Template Worksheet'!B20</f>
        <v>1700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10" t="s">
        <v>4</v>
      </c>
      <c r="B4" s="11">
        <f>'Template Worksheet'!R20</f>
        <v>100</v>
      </c>
      <c r="C4" s="3"/>
      <c r="D4" s="5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10" t="s">
        <v>5</v>
      </c>
      <c r="B5" s="11">
        <f>'Template Worksheet'!S20</f>
        <v>217.4731183</v>
      </c>
      <c r="C5" s="12"/>
      <c r="D5" s="5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10" t="s">
        <v>6</v>
      </c>
      <c r="B6" s="11">
        <f>'Template Worksheet'!T20</f>
        <v>403.4946237</v>
      </c>
      <c r="C6" s="12"/>
      <c r="D6" s="5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10" t="s">
        <v>7</v>
      </c>
      <c r="B7" s="11">
        <f>'Template Worksheet'!U20</f>
        <v>-445.9677419</v>
      </c>
      <c r="C7" s="12"/>
      <c r="D7" s="5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8" t="s">
        <v>8</v>
      </c>
      <c r="B8" s="9">
        <f>sum(B3:B7)</f>
        <v>1975</v>
      </c>
      <c r="C8" s="13" t="s">
        <v>9</v>
      </c>
      <c r="D8" s="14">
        <f>B8-'Template Worksheet'!G20</f>
        <v>0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conditionalFormatting sqref="D8">
    <cfRule type="cellIs" dxfId="0" priority="1" operator="between">
      <formula>-0.005</formula>
      <formula>0.005</formula>
    </cfRule>
  </conditionalFormatting>
  <conditionalFormatting sqref="D8">
    <cfRule type="cellIs" dxfId="1" priority="2" operator="greaterThan">
      <formula>0.005</formula>
    </cfRule>
  </conditionalFormatting>
  <conditionalFormatting sqref="D8">
    <cfRule type="cellIs" dxfId="1" priority="3" operator="lessThan">
      <formula>-0.005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63"/>
    <col customWidth="1" min="2" max="22" width="9.38"/>
  </cols>
  <sheetData>
    <row r="1">
      <c r="A1" s="15"/>
      <c r="B1" s="16" t="s">
        <v>10</v>
      </c>
      <c r="C1" s="17"/>
      <c r="D1" s="17"/>
      <c r="E1" s="17"/>
      <c r="F1" s="18"/>
      <c r="G1" s="19" t="s">
        <v>11</v>
      </c>
      <c r="H1" s="17"/>
      <c r="I1" s="17"/>
      <c r="J1" s="17"/>
      <c r="K1" s="18"/>
      <c r="L1" s="19" t="s">
        <v>12</v>
      </c>
      <c r="M1" s="17"/>
      <c r="N1" s="17"/>
      <c r="O1" s="17"/>
      <c r="P1" s="17"/>
      <c r="Q1" s="18"/>
      <c r="R1" s="19" t="s">
        <v>13</v>
      </c>
      <c r="S1" s="17"/>
      <c r="T1" s="17"/>
      <c r="U1" s="17"/>
      <c r="V1" s="20"/>
    </row>
    <row r="2">
      <c r="A2" s="21" t="s">
        <v>14</v>
      </c>
      <c r="B2" s="22" t="s">
        <v>15</v>
      </c>
      <c r="C2" s="23" t="s">
        <v>16</v>
      </c>
      <c r="D2" s="23" t="s">
        <v>17</v>
      </c>
      <c r="E2" s="23" t="s">
        <v>18</v>
      </c>
      <c r="F2" s="24" t="s">
        <v>19</v>
      </c>
      <c r="G2" s="23" t="s">
        <v>15</v>
      </c>
      <c r="H2" s="23" t="s">
        <v>16</v>
      </c>
      <c r="I2" s="23" t="s">
        <v>17</v>
      </c>
      <c r="J2" s="23" t="s">
        <v>18</v>
      </c>
      <c r="K2" s="24" t="s">
        <v>19</v>
      </c>
      <c r="L2" s="25" t="s">
        <v>20</v>
      </c>
      <c r="M2" s="26" t="s">
        <v>21</v>
      </c>
      <c r="N2" s="27" t="s">
        <v>22</v>
      </c>
      <c r="O2" s="23" t="s">
        <v>23</v>
      </c>
      <c r="P2" s="28" t="s">
        <v>24</v>
      </c>
      <c r="Q2" s="29" t="s">
        <v>25</v>
      </c>
      <c r="R2" s="23" t="s">
        <v>26</v>
      </c>
      <c r="S2" s="23" t="s">
        <v>27</v>
      </c>
      <c r="T2" s="23" t="s">
        <v>28</v>
      </c>
      <c r="U2" s="23" t="s">
        <v>29</v>
      </c>
      <c r="V2" s="30" t="s">
        <v>30</v>
      </c>
    </row>
    <row r="3">
      <c r="A3" s="31" t="s">
        <v>31</v>
      </c>
      <c r="B3" s="32">
        <v>800.0</v>
      </c>
      <c r="C3" s="33">
        <v>200.0</v>
      </c>
      <c r="D3" s="33">
        <v>600.0</v>
      </c>
      <c r="E3" s="34">
        <f t="shared" ref="E3:E19" si="1">iferror(B3/C3,iferror(G3/H3,0))</f>
        <v>4</v>
      </c>
      <c r="F3" s="35">
        <f t="shared" ref="F3:F19" si="2">C3/$C$20</f>
        <v>0.4210526316</v>
      </c>
      <c r="G3" s="33">
        <v>675.0</v>
      </c>
      <c r="H3" s="33">
        <v>150.0</v>
      </c>
      <c r="I3" s="33">
        <v>720.0</v>
      </c>
      <c r="J3" s="34">
        <f t="shared" ref="J3:J19" si="3">iferror(G3/H3,iferror(L3/M3,0))</f>
        <v>4.5</v>
      </c>
      <c r="K3" s="35">
        <f t="shared" ref="K3:K19" si="4">H3/$H$20</f>
        <v>0.3225806452</v>
      </c>
      <c r="L3" s="36">
        <f t="shared" ref="L3:L19" si="5">K3*$C$20</f>
        <v>153.2258065</v>
      </c>
      <c r="M3" s="34">
        <f t="shared" ref="M3:M20" si="6">C3/D3</f>
        <v>0.3333333333</v>
      </c>
      <c r="N3" s="34">
        <f t="shared" ref="N3:N20" si="7">H3/I3</f>
        <v>0.2083333333</v>
      </c>
      <c r="O3" s="34">
        <f t="shared" ref="O3:O19" si="8">C3/D3</f>
        <v>0.3333333333</v>
      </c>
      <c r="P3" s="34">
        <f t="shared" ref="P3:P19" si="9">H3/I3</f>
        <v>0.2083333333</v>
      </c>
      <c r="Q3" s="37">
        <f t="shared" ref="Q3:Q19" si="10">iferror(G3/H3*(H3/$H$20),0)</f>
        <v>1.451612903</v>
      </c>
      <c r="R3" s="33">
        <f t="shared" ref="R3:R19" si="11">C3*(J3-E3)</f>
        <v>100</v>
      </c>
      <c r="S3" s="38">
        <f t="shared" ref="S3:S19" si="12">L3*J3-C3*J3</f>
        <v>-210.483871</v>
      </c>
      <c r="T3" s="38">
        <f t="shared" ref="T3:T19" si="13">Q3*(I3-D3)*$O$20</f>
        <v>137.9032258</v>
      </c>
      <c r="U3" s="38">
        <f t="shared" ref="U3:U19" si="14">($P$20-$O$20)*Q3*I3</f>
        <v>-152.4193548</v>
      </c>
      <c r="V3" s="39">
        <f t="shared" ref="V3:V19" si="15">sum(R3:U3)</f>
        <v>-125</v>
      </c>
    </row>
    <row r="4">
      <c r="A4" s="31" t="s">
        <v>32</v>
      </c>
      <c r="B4" s="32">
        <v>600.0</v>
      </c>
      <c r="C4" s="33">
        <v>100.0</v>
      </c>
      <c r="D4" s="33">
        <f t="shared" ref="D4:D19" si="16">D3</f>
        <v>600</v>
      </c>
      <c r="E4" s="34">
        <f t="shared" si="1"/>
        <v>6</v>
      </c>
      <c r="F4" s="35">
        <f t="shared" si="2"/>
        <v>0.2105263158</v>
      </c>
      <c r="G4" s="33">
        <v>980.0</v>
      </c>
      <c r="H4" s="33">
        <v>140.0</v>
      </c>
      <c r="I4" s="33">
        <f t="shared" ref="I4:I19" si="17">I3</f>
        <v>720</v>
      </c>
      <c r="J4" s="34">
        <f t="shared" si="3"/>
        <v>7</v>
      </c>
      <c r="K4" s="35">
        <f t="shared" si="4"/>
        <v>0.3010752688</v>
      </c>
      <c r="L4" s="36">
        <f t="shared" si="5"/>
        <v>143.0107527</v>
      </c>
      <c r="M4" s="34">
        <f t="shared" si="6"/>
        <v>0.1666666667</v>
      </c>
      <c r="N4" s="34">
        <f t="shared" si="7"/>
        <v>0.1944444444</v>
      </c>
      <c r="O4" s="34">
        <f t="shared" si="8"/>
        <v>0.1666666667</v>
      </c>
      <c r="P4" s="34">
        <f t="shared" si="9"/>
        <v>0.1944444444</v>
      </c>
      <c r="Q4" s="37">
        <f t="shared" si="10"/>
        <v>2.107526882</v>
      </c>
      <c r="R4" s="33">
        <f t="shared" si="11"/>
        <v>100</v>
      </c>
      <c r="S4" s="38">
        <f t="shared" si="12"/>
        <v>301.0752688</v>
      </c>
      <c r="T4" s="38">
        <f t="shared" si="13"/>
        <v>200.2150538</v>
      </c>
      <c r="U4" s="38">
        <f t="shared" si="14"/>
        <v>-221.2903226</v>
      </c>
      <c r="V4" s="39">
        <f t="shared" si="15"/>
        <v>380</v>
      </c>
    </row>
    <row r="5">
      <c r="A5" s="31" t="s">
        <v>33</v>
      </c>
      <c r="B5" s="32">
        <v>125.0</v>
      </c>
      <c r="C5" s="33">
        <v>25.0</v>
      </c>
      <c r="D5" s="33">
        <f t="shared" si="16"/>
        <v>600</v>
      </c>
      <c r="E5" s="34">
        <f t="shared" si="1"/>
        <v>5</v>
      </c>
      <c r="F5" s="35">
        <f t="shared" si="2"/>
        <v>0.05263157895</v>
      </c>
      <c r="G5" s="33">
        <v>150.0</v>
      </c>
      <c r="H5" s="33">
        <v>30.0</v>
      </c>
      <c r="I5" s="33">
        <f t="shared" si="17"/>
        <v>720</v>
      </c>
      <c r="J5" s="34">
        <f t="shared" si="3"/>
        <v>5</v>
      </c>
      <c r="K5" s="35">
        <f t="shared" si="4"/>
        <v>0.06451612903</v>
      </c>
      <c r="L5" s="36">
        <f t="shared" si="5"/>
        <v>30.64516129</v>
      </c>
      <c r="M5" s="34">
        <f t="shared" si="6"/>
        <v>0.04166666667</v>
      </c>
      <c r="N5" s="34">
        <f t="shared" si="7"/>
        <v>0.04166666667</v>
      </c>
      <c r="O5" s="34">
        <f t="shared" si="8"/>
        <v>0.04166666667</v>
      </c>
      <c r="P5" s="34">
        <f t="shared" si="9"/>
        <v>0.04166666667</v>
      </c>
      <c r="Q5" s="37">
        <f t="shared" si="10"/>
        <v>0.3225806452</v>
      </c>
      <c r="R5" s="33">
        <f t="shared" si="11"/>
        <v>0</v>
      </c>
      <c r="S5" s="38">
        <f t="shared" si="12"/>
        <v>28.22580645</v>
      </c>
      <c r="T5" s="38">
        <f t="shared" si="13"/>
        <v>30.64516129</v>
      </c>
      <c r="U5" s="38">
        <f t="shared" si="14"/>
        <v>-33.87096774</v>
      </c>
      <c r="V5" s="39">
        <f t="shared" si="15"/>
        <v>25</v>
      </c>
    </row>
    <row r="6">
      <c r="A6" s="31" t="s">
        <v>34</v>
      </c>
      <c r="B6" s="32">
        <v>100.0</v>
      </c>
      <c r="C6" s="33">
        <v>100.0</v>
      </c>
      <c r="D6" s="33">
        <f t="shared" si="16"/>
        <v>600</v>
      </c>
      <c r="E6" s="34">
        <f t="shared" si="1"/>
        <v>1</v>
      </c>
      <c r="F6" s="35">
        <f t="shared" si="2"/>
        <v>0.2105263158</v>
      </c>
      <c r="G6" s="33">
        <v>0.0</v>
      </c>
      <c r="H6" s="33">
        <v>0.0</v>
      </c>
      <c r="I6" s="33">
        <f t="shared" si="17"/>
        <v>720</v>
      </c>
      <c r="J6" s="34">
        <f t="shared" si="3"/>
        <v>0</v>
      </c>
      <c r="K6" s="35">
        <f t="shared" si="4"/>
        <v>0</v>
      </c>
      <c r="L6" s="36">
        <f t="shared" si="5"/>
        <v>0</v>
      </c>
      <c r="M6" s="34">
        <f t="shared" si="6"/>
        <v>0.1666666667</v>
      </c>
      <c r="N6" s="34">
        <f t="shared" si="7"/>
        <v>0</v>
      </c>
      <c r="O6" s="34">
        <f t="shared" si="8"/>
        <v>0.1666666667</v>
      </c>
      <c r="P6" s="34">
        <f t="shared" si="9"/>
        <v>0</v>
      </c>
      <c r="Q6" s="37">
        <f t="shared" si="10"/>
        <v>0</v>
      </c>
      <c r="R6" s="33">
        <f t="shared" si="11"/>
        <v>-100</v>
      </c>
      <c r="S6" s="38">
        <f t="shared" si="12"/>
        <v>0</v>
      </c>
      <c r="T6" s="38">
        <f t="shared" si="13"/>
        <v>0</v>
      </c>
      <c r="U6" s="38">
        <f t="shared" si="14"/>
        <v>0</v>
      </c>
      <c r="V6" s="39">
        <f t="shared" si="15"/>
        <v>-100</v>
      </c>
    </row>
    <row r="7">
      <c r="A7" s="31" t="s">
        <v>35</v>
      </c>
      <c r="B7" s="32">
        <v>0.0</v>
      </c>
      <c r="C7" s="33">
        <v>0.0</v>
      </c>
      <c r="D7" s="33">
        <f t="shared" si="16"/>
        <v>600</v>
      </c>
      <c r="E7" s="34">
        <f t="shared" si="1"/>
        <v>1</v>
      </c>
      <c r="F7" s="35">
        <f t="shared" si="2"/>
        <v>0</v>
      </c>
      <c r="G7" s="33">
        <v>95.0</v>
      </c>
      <c r="H7" s="33">
        <v>95.0</v>
      </c>
      <c r="I7" s="33">
        <f t="shared" si="17"/>
        <v>720</v>
      </c>
      <c r="J7" s="34">
        <f t="shared" si="3"/>
        <v>1</v>
      </c>
      <c r="K7" s="35">
        <f t="shared" si="4"/>
        <v>0.2043010753</v>
      </c>
      <c r="L7" s="36">
        <f t="shared" si="5"/>
        <v>97.04301075</v>
      </c>
      <c r="M7" s="34">
        <f t="shared" si="6"/>
        <v>0</v>
      </c>
      <c r="N7" s="34">
        <f t="shared" si="7"/>
        <v>0.1319444444</v>
      </c>
      <c r="O7" s="34">
        <f t="shared" si="8"/>
        <v>0</v>
      </c>
      <c r="P7" s="34">
        <f t="shared" si="9"/>
        <v>0.1319444444</v>
      </c>
      <c r="Q7" s="37">
        <f t="shared" si="10"/>
        <v>0.2043010753</v>
      </c>
      <c r="R7" s="33">
        <f t="shared" si="11"/>
        <v>0</v>
      </c>
      <c r="S7" s="38">
        <f t="shared" si="12"/>
        <v>97.04301075</v>
      </c>
      <c r="T7" s="38">
        <f t="shared" si="13"/>
        <v>19.40860215</v>
      </c>
      <c r="U7" s="38">
        <f t="shared" si="14"/>
        <v>-21.4516129</v>
      </c>
      <c r="V7" s="39">
        <f t="shared" si="15"/>
        <v>95</v>
      </c>
    </row>
    <row r="8">
      <c r="A8" s="40" t="s">
        <v>36</v>
      </c>
      <c r="B8" s="32">
        <v>75.0</v>
      </c>
      <c r="C8" s="33">
        <v>50.0</v>
      </c>
      <c r="D8" s="33">
        <f t="shared" si="16"/>
        <v>600</v>
      </c>
      <c r="E8" s="34">
        <f t="shared" si="1"/>
        <v>1.5</v>
      </c>
      <c r="F8" s="35">
        <f t="shared" si="2"/>
        <v>0.1052631579</v>
      </c>
      <c r="G8" s="33">
        <v>75.0</v>
      </c>
      <c r="H8" s="33">
        <v>50.0</v>
      </c>
      <c r="I8" s="33">
        <f t="shared" si="17"/>
        <v>720</v>
      </c>
      <c r="J8" s="34">
        <f t="shared" si="3"/>
        <v>1.5</v>
      </c>
      <c r="K8" s="35">
        <f t="shared" si="4"/>
        <v>0.1075268817</v>
      </c>
      <c r="L8" s="36">
        <f t="shared" si="5"/>
        <v>51.07526882</v>
      </c>
      <c r="M8" s="34">
        <f t="shared" si="6"/>
        <v>0.08333333333</v>
      </c>
      <c r="N8" s="34">
        <f t="shared" si="7"/>
        <v>0.06944444444</v>
      </c>
      <c r="O8" s="34">
        <f t="shared" si="8"/>
        <v>0.08333333333</v>
      </c>
      <c r="P8" s="34">
        <f t="shared" si="9"/>
        <v>0.06944444444</v>
      </c>
      <c r="Q8" s="37">
        <f t="shared" si="10"/>
        <v>0.1612903226</v>
      </c>
      <c r="R8" s="33">
        <f t="shared" si="11"/>
        <v>0</v>
      </c>
      <c r="S8" s="38">
        <f t="shared" si="12"/>
        <v>1.612903226</v>
      </c>
      <c r="T8" s="38">
        <f t="shared" si="13"/>
        <v>15.32258065</v>
      </c>
      <c r="U8" s="38">
        <f t="shared" si="14"/>
        <v>-16.93548387</v>
      </c>
      <c r="V8" s="39">
        <f t="shared" si="15"/>
        <v>0</v>
      </c>
    </row>
    <row r="9">
      <c r="A9" s="40" t="s">
        <v>37</v>
      </c>
      <c r="B9" s="32">
        <v>0.0</v>
      </c>
      <c r="C9" s="33">
        <v>0.0</v>
      </c>
      <c r="D9" s="33">
        <f t="shared" si="16"/>
        <v>600</v>
      </c>
      <c r="E9" s="34">
        <f t="shared" si="1"/>
        <v>0</v>
      </c>
      <c r="F9" s="35">
        <f t="shared" si="2"/>
        <v>0</v>
      </c>
      <c r="G9" s="33">
        <v>0.0</v>
      </c>
      <c r="H9" s="33">
        <v>0.0</v>
      </c>
      <c r="I9" s="33">
        <f t="shared" si="17"/>
        <v>720</v>
      </c>
      <c r="J9" s="34">
        <f t="shared" si="3"/>
        <v>0</v>
      </c>
      <c r="K9" s="35">
        <f t="shared" si="4"/>
        <v>0</v>
      </c>
      <c r="L9" s="36">
        <f t="shared" si="5"/>
        <v>0</v>
      </c>
      <c r="M9" s="34">
        <f t="shared" si="6"/>
        <v>0</v>
      </c>
      <c r="N9" s="34">
        <f t="shared" si="7"/>
        <v>0</v>
      </c>
      <c r="O9" s="34">
        <f t="shared" si="8"/>
        <v>0</v>
      </c>
      <c r="P9" s="34">
        <f t="shared" si="9"/>
        <v>0</v>
      </c>
      <c r="Q9" s="37">
        <f t="shared" si="10"/>
        <v>0</v>
      </c>
      <c r="R9" s="33">
        <f t="shared" si="11"/>
        <v>0</v>
      </c>
      <c r="S9" s="38">
        <f t="shared" si="12"/>
        <v>0</v>
      </c>
      <c r="T9" s="38">
        <f t="shared" si="13"/>
        <v>0</v>
      </c>
      <c r="U9" s="38">
        <f t="shared" si="14"/>
        <v>0</v>
      </c>
      <c r="V9" s="39">
        <f t="shared" si="15"/>
        <v>0</v>
      </c>
    </row>
    <row r="10">
      <c r="A10" s="40" t="s">
        <v>37</v>
      </c>
      <c r="B10" s="32">
        <v>0.0</v>
      </c>
      <c r="C10" s="33">
        <v>0.0</v>
      </c>
      <c r="D10" s="33">
        <f t="shared" si="16"/>
        <v>600</v>
      </c>
      <c r="E10" s="34">
        <f t="shared" si="1"/>
        <v>0</v>
      </c>
      <c r="F10" s="35">
        <f t="shared" si="2"/>
        <v>0</v>
      </c>
      <c r="G10" s="33">
        <v>0.0</v>
      </c>
      <c r="H10" s="33">
        <v>0.0</v>
      </c>
      <c r="I10" s="33">
        <f t="shared" si="17"/>
        <v>720</v>
      </c>
      <c r="J10" s="34">
        <f t="shared" si="3"/>
        <v>0</v>
      </c>
      <c r="K10" s="35">
        <f t="shared" si="4"/>
        <v>0</v>
      </c>
      <c r="L10" s="36">
        <f t="shared" si="5"/>
        <v>0</v>
      </c>
      <c r="M10" s="34">
        <f t="shared" si="6"/>
        <v>0</v>
      </c>
      <c r="N10" s="34">
        <f t="shared" si="7"/>
        <v>0</v>
      </c>
      <c r="O10" s="34">
        <f t="shared" si="8"/>
        <v>0</v>
      </c>
      <c r="P10" s="34">
        <f t="shared" si="9"/>
        <v>0</v>
      </c>
      <c r="Q10" s="37">
        <f t="shared" si="10"/>
        <v>0</v>
      </c>
      <c r="R10" s="33">
        <f t="shared" si="11"/>
        <v>0</v>
      </c>
      <c r="S10" s="38">
        <f t="shared" si="12"/>
        <v>0</v>
      </c>
      <c r="T10" s="38">
        <f t="shared" si="13"/>
        <v>0</v>
      </c>
      <c r="U10" s="38">
        <f t="shared" si="14"/>
        <v>0</v>
      </c>
      <c r="V10" s="39">
        <f t="shared" si="15"/>
        <v>0</v>
      </c>
    </row>
    <row r="11">
      <c r="A11" s="40" t="s">
        <v>37</v>
      </c>
      <c r="B11" s="32">
        <v>0.0</v>
      </c>
      <c r="C11" s="33">
        <v>0.0</v>
      </c>
      <c r="D11" s="33">
        <f t="shared" si="16"/>
        <v>600</v>
      </c>
      <c r="E11" s="34">
        <f t="shared" si="1"/>
        <v>0</v>
      </c>
      <c r="F11" s="35">
        <f t="shared" si="2"/>
        <v>0</v>
      </c>
      <c r="G11" s="33">
        <v>0.0</v>
      </c>
      <c r="H11" s="33">
        <v>0.0</v>
      </c>
      <c r="I11" s="33">
        <f t="shared" si="17"/>
        <v>720</v>
      </c>
      <c r="J11" s="34">
        <f t="shared" si="3"/>
        <v>0</v>
      </c>
      <c r="K11" s="35">
        <f t="shared" si="4"/>
        <v>0</v>
      </c>
      <c r="L11" s="36">
        <f t="shared" si="5"/>
        <v>0</v>
      </c>
      <c r="M11" s="34">
        <f t="shared" si="6"/>
        <v>0</v>
      </c>
      <c r="N11" s="34">
        <f t="shared" si="7"/>
        <v>0</v>
      </c>
      <c r="O11" s="34">
        <f t="shared" si="8"/>
        <v>0</v>
      </c>
      <c r="P11" s="34">
        <f t="shared" si="9"/>
        <v>0</v>
      </c>
      <c r="Q11" s="37">
        <f t="shared" si="10"/>
        <v>0</v>
      </c>
      <c r="R11" s="33">
        <f t="shared" si="11"/>
        <v>0</v>
      </c>
      <c r="S11" s="38">
        <f t="shared" si="12"/>
        <v>0</v>
      </c>
      <c r="T11" s="38">
        <f t="shared" si="13"/>
        <v>0</v>
      </c>
      <c r="U11" s="38">
        <f t="shared" si="14"/>
        <v>0</v>
      </c>
      <c r="V11" s="39">
        <f t="shared" si="15"/>
        <v>0</v>
      </c>
    </row>
    <row r="12">
      <c r="A12" s="40" t="s">
        <v>37</v>
      </c>
      <c r="B12" s="32">
        <v>0.0</v>
      </c>
      <c r="C12" s="33">
        <v>0.0</v>
      </c>
      <c r="D12" s="33">
        <f t="shared" si="16"/>
        <v>600</v>
      </c>
      <c r="E12" s="34">
        <f t="shared" si="1"/>
        <v>0</v>
      </c>
      <c r="F12" s="35">
        <f t="shared" si="2"/>
        <v>0</v>
      </c>
      <c r="G12" s="33">
        <v>0.0</v>
      </c>
      <c r="H12" s="33">
        <v>0.0</v>
      </c>
      <c r="I12" s="33">
        <f t="shared" si="17"/>
        <v>720</v>
      </c>
      <c r="J12" s="34">
        <f t="shared" si="3"/>
        <v>0</v>
      </c>
      <c r="K12" s="35">
        <f t="shared" si="4"/>
        <v>0</v>
      </c>
      <c r="L12" s="36">
        <f t="shared" si="5"/>
        <v>0</v>
      </c>
      <c r="M12" s="34">
        <f t="shared" si="6"/>
        <v>0</v>
      </c>
      <c r="N12" s="34">
        <f t="shared" si="7"/>
        <v>0</v>
      </c>
      <c r="O12" s="34">
        <f t="shared" si="8"/>
        <v>0</v>
      </c>
      <c r="P12" s="34">
        <f t="shared" si="9"/>
        <v>0</v>
      </c>
      <c r="Q12" s="37">
        <f t="shared" si="10"/>
        <v>0</v>
      </c>
      <c r="R12" s="33">
        <f t="shared" si="11"/>
        <v>0</v>
      </c>
      <c r="S12" s="38">
        <f t="shared" si="12"/>
        <v>0</v>
      </c>
      <c r="T12" s="38">
        <f t="shared" si="13"/>
        <v>0</v>
      </c>
      <c r="U12" s="38">
        <f t="shared" si="14"/>
        <v>0</v>
      </c>
      <c r="V12" s="39">
        <f t="shared" si="15"/>
        <v>0</v>
      </c>
    </row>
    <row r="13">
      <c r="A13" s="40" t="s">
        <v>37</v>
      </c>
      <c r="B13" s="32">
        <v>0.0</v>
      </c>
      <c r="C13" s="33">
        <v>0.0</v>
      </c>
      <c r="D13" s="33">
        <f t="shared" si="16"/>
        <v>600</v>
      </c>
      <c r="E13" s="34">
        <f t="shared" si="1"/>
        <v>0</v>
      </c>
      <c r="F13" s="35">
        <f t="shared" si="2"/>
        <v>0</v>
      </c>
      <c r="G13" s="33">
        <v>0.0</v>
      </c>
      <c r="H13" s="33">
        <v>0.0</v>
      </c>
      <c r="I13" s="33">
        <f t="shared" si="17"/>
        <v>720</v>
      </c>
      <c r="J13" s="34">
        <f t="shared" si="3"/>
        <v>0</v>
      </c>
      <c r="K13" s="35">
        <f t="shared" si="4"/>
        <v>0</v>
      </c>
      <c r="L13" s="36">
        <f t="shared" si="5"/>
        <v>0</v>
      </c>
      <c r="M13" s="34">
        <f t="shared" si="6"/>
        <v>0</v>
      </c>
      <c r="N13" s="34">
        <f t="shared" si="7"/>
        <v>0</v>
      </c>
      <c r="O13" s="34">
        <f t="shared" si="8"/>
        <v>0</v>
      </c>
      <c r="P13" s="34">
        <f t="shared" si="9"/>
        <v>0</v>
      </c>
      <c r="Q13" s="37">
        <f t="shared" si="10"/>
        <v>0</v>
      </c>
      <c r="R13" s="33">
        <f t="shared" si="11"/>
        <v>0</v>
      </c>
      <c r="S13" s="38">
        <f t="shared" si="12"/>
        <v>0</v>
      </c>
      <c r="T13" s="38">
        <f t="shared" si="13"/>
        <v>0</v>
      </c>
      <c r="U13" s="38">
        <f t="shared" si="14"/>
        <v>0</v>
      </c>
      <c r="V13" s="39">
        <f t="shared" si="15"/>
        <v>0</v>
      </c>
    </row>
    <row r="14">
      <c r="A14" s="40" t="s">
        <v>37</v>
      </c>
      <c r="B14" s="32">
        <v>0.0</v>
      </c>
      <c r="C14" s="33">
        <v>0.0</v>
      </c>
      <c r="D14" s="33">
        <f t="shared" si="16"/>
        <v>600</v>
      </c>
      <c r="E14" s="34">
        <f t="shared" si="1"/>
        <v>0</v>
      </c>
      <c r="F14" s="35">
        <f t="shared" si="2"/>
        <v>0</v>
      </c>
      <c r="G14" s="33">
        <v>0.0</v>
      </c>
      <c r="H14" s="33">
        <v>0.0</v>
      </c>
      <c r="I14" s="33">
        <f t="shared" si="17"/>
        <v>720</v>
      </c>
      <c r="J14" s="34">
        <f t="shared" si="3"/>
        <v>0</v>
      </c>
      <c r="K14" s="35">
        <f t="shared" si="4"/>
        <v>0</v>
      </c>
      <c r="L14" s="36">
        <f t="shared" si="5"/>
        <v>0</v>
      </c>
      <c r="M14" s="34">
        <f t="shared" si="6"/>
        <v>0</v>
      </c>
      <c r="N14" s="34">
        <f t="shared" si="7"/>
        <v>0</v>
      </c>
      <c r="O14" s="34">
        <f t="shared" si="8"/>
        <v>0</v>
      </c>
      <c r="P14" s="34">
        <f t="shared" si="9"/>
        <v>0</v>
      </c>
      <c r="Q14" s="37">
        <f t="shared" si="10"/>
        <v>0</v>
      </c>
      <c r="R14" s="33">
        <f t="shared" si="11"/>
        <v>0</v>
      </c>
      <c r="S14" s="38">
        <f t="shared" si="12"/>
        <v>0</v>
      </c>
      <c r="T14" s="38">
        <f t="shared" si="13"/>
        <v>0</v>
      </c>
      <c r="U14" s="38">
        <f t="shared" si="14"/>
        <v>0</v>
      </c>
      <c r="V14" s="39">
        <f t="shared" si="15"/>
        <v>0</v>
      </c>
    </row>
    <row r="15">
      <c r="A15" s="40" t="s">
        <v>37</v>
      </c>
      <c r="B15" s="32">
        <v>0.0</v>
      </c>
      <c r="C15" s="33">
        <v>0.0</v>
      </c>
      <c r="D15" s="33">
        <f t="shared" si="16"/>
        <v>600</v>
      </c>
      <c r="E15" s="34">
        <f t="shared" si="1"/>
        <v>0</v>
      </c>
      <c r="F15" s="35">
        <f t="shared" si="2"/>
        <v>0</v>
      </c>
      <c r="G15" s="33">
        <v>0.0</v>
      </c>
      <c r="H15" s="33">
        <v>0.0</v>
      </c>
      <c r="I15" s="33">
        <f t="shared" si="17"/>
        <v>720</v>
      </c>
      <c r="J15" s="34">
        <f t="shared" si="3"/>
        <v>0</v>
      </c>
      <c r="K15" s="35">
        <f t="shared" si="4"/>
        <v>0</v>
      </c>
      <c r="L15" s="36">
        <f t="shared" si="5"/>
        <v>0</v>
      </c>
      <c r="M15" s="34">
        <f t="shared" si="6"/>
        <v>0</v>
      </c>
      <c r="N15" s="34">
        <f t="shared" si="7"/>
        <v>0</v>
      </c>
      <c r="O15" s="34">
        <f t="shared" si="8"/>
        <v>0</v>
      </c>
      <c r="P15" s="34">
        <f t="shared" si="9"/>
        <v>0</v>
      </c>
      <c r="Q15" s="37">
        <f t="shared" si="10"/>
        <v>0</v>
      </c>
      <c r="R15" s="33">
        <f t="shared" si="11"/>
        <v>0</v>
      </c>
      <c r="S15" s="38">
        <f t="shared" si="12"/>
        <v>0</v>
      </c>
      <c r="T15" s="38">
        <f t="shared" si="13"/>
        <v>0</v>
      </c>
      <c r="U15" s="38">
        <f t="shared" si="14"/>
        <v>0</v>
      </c>
      <c r="V15" s="39">
        <f t="shared" si="15"/>
        <v>0</v>
      </c>
    </row>
    <row r="16">
      <c r="A16" s="40" t="s">
        <v>37</v>
      </c>
      <c r="B16" s="32">
        <v>0.0</v>
      </c>
      <c r="C16" s="33">
        <v>0.0</v>
      </c>
      <c r="D16" s="33">
        <f t="shared" si="16"/>
        <v>600</v>
      </c>
      <c r="E16" s="34">
        <f t="shared" si="1"/>
        <v>0</v>
      </c>
      <c r="F16" s="35">
        <f t="shared" si="2"/>
        <v>0</v>
      </c>
      <c r="G16" s="33">
        <v>0.0</v>
      </c>
      <c r="H16" s="33">
        <v>0.0</v>
      </c>
      <c r="I16" s="33">
        <f t="shared" si="17"/>
        <v>720</v>
      </c>
      <c r="J16" s="34">
        <f t="shared" si="3"/>
        <v>0</v>
      </c>
      <c r="K16" s="35">
        <f t="shared" si="4"/>
        <v>0</v>
      </c>
      <c r="L16" s="36">
        <f t="shared" si="5"/>
        <v>0</v>
      </c>
      <c r="M16" s="34">
        <f t="shared" si="6"/>
        <v>0</v>
      </c>
      <c r="N16" s="34">
        <f t="shared" si="7"/>
        <v>0</v>
      </c>
      <c r="O16" s="34">
        <f t="shared" si="8"/>
        <v>0</v>
      </c>
      <c r="P16" s="34">
        <f t="shared" si="9"/>
        <v>0</v>
      </c>
      <c r="Q16" s="37">
        <f t="shared" si="10"/>
        <v>0</v>
      </c>
      <c r="R16" s="33">
        <f t="shared" si="11"/>
        <v>0</v>
      </c>
      <c r="S16" s="38">
        <f t="shared" si="12"/>
        <v>0</v>
      </c>
      <c r="T16" s="38">
        <f t="shared" si="13"/>
        <v>0</v>
      </c>
      <c r="U16" s="38">
        <f t="shared" si="14"/>
        <v>0</v>
      </c>
      <c r="V16" s="39">
        <f t="shared" si="15"/>
        <v>0</v>
      </c>
    </row>
    <row r="17">
      <c r="A17" s="40" t="s">
        <v>37</v>
      </c>
      <c r="B17" s="32">
        <v>0.0</v>
      </c>
      <c r="C17" s="33">
        <v>0.0</v>
      </c>
      <c r="D17" s="33">
        <f t="shared" si="16"/>
        <v>600</v>
      </c>
      <c r="E17" s="34">
        <f t="shared" si="1"/>
        <v>0</v>
      </c>
      <c r="F17" s="35">
        <f t="shared" si="2"/>
        <v>0</v>
      </c>
      <c r="G17" s="33">
        <v>0.0</v>
      </c>
      <c r="H17" s="33">
        <v>0.0</v>
      </c>
      <c r="I17" s="33">
        <f t="shared" si="17"/>
        <v>720</v>
      </c>
      <c r="J17" s="34">
        <f t="shared" si="3"/>
        <v>0</v>
      </c>
      <c r="K17" s="35">
        <f t="shared" si="4"/>
        <v>0</v>
      </c>
      <c r="L17" s="36">
        <f t="shared" si="5"/>
        <v>0</v>
      </c>
      <c r="M17" s="34">
        <f t="shared" si="6"/>
        <v>0</v>
      </c>
      <c r="N17" s="34">
        <f t="shared" si="7"/>
        <v>0</v>
      </c>
      <c r="O17" s="34">
        <f t="shared" si="8"/>
        <v>0</v>
      </c>
      <c r="P17" s="34">
        <f t="shared" si="9"/>
        <v>0</v>
      </c>
      <c r="Q17" s="37">
        <f t="shared" si="10"/>
        <v>0</v>
      </c>
      <c r="R17" s="33">
        <f t="shared" si="11"/>
        <v>0</v>
      </c>
      <c r="S17" s="38">
        <f t="shared" si="12"/>
        <v>0</v>
      </c>
      <c r="T17" s="38">
        <f t="shared" si="13"/>
        <v>0</v>
      </c>
      <c r="U17" s="38">
        <f t="shared" si="14"/>
        <v>0</v>
      </c>
      <c r="V17" s="39">
        <f t="shared" si="15"/>
        <v>0</v>
      </c>
    </row>
    <row r="18">
      <c r="A18" s="40" t="s">
        <v>37</v>
      </c>
      <c r="B18" s="32">
        <v>0.0</v>
      </c>
      <c r="C18" s="33">
        <v>0.0</v>
      </c>
      <c r="D18" s="33">
        <f t="shared" si="16"/>
        <v>600</v>
      </c>
      <c r="E18" s="34">
        <f t="shared" si="1"/>
        <v>0</v>
      </c>
      <c r="F18" s="35">
        <f t="shared" si="2"/>
        <v>0</v>
      </c>
      <c r="G18" s="33">
        <v>0.0</v>
      </c>
      <c r="H18" s="33">
        <v>0.0</v>
      </c>
      <c r="I18" s="33">
        <f t="shared" si="17"/>
        <v>720</v>
      </c>
      <c r="J18" s="34">
        <f t="shared" si="3"/>
        <v>0</v>
      </c>
      <c r="K18" s="35">
        <f t="shared" si="4"/>
        <v>0</v>
      </c>
      <c r="L18" s="36">
        <f t="shared" si="5"/>
        <v>0</v>
      </c>
      <c r="M18" s="34">
        <f t="shared" si="6"/>
        <v>0</v>
      </c>
      <c r="N18" s="34">
        <f t="shared" si="7"/>
        <v>0</v>
      </c>
      <c r="O18" s="34">
        <f t="shared" si="8"/>
        <v>0</v>
      </c>
      <c r="P18" s="34">
        <f t="shared" si="9"/>
        <v>0</v>
      </c>
      <c r="Q18" s="37">
        <f t="shared" si="10"/>
        <v>0</v>
      </c>
      <c r="R18" s="33">
        <f t="shared" si="11"/>
        <v>0</v>
      </c>
      <c r="S18" s="38">
        <f t="shared" si="12"/>
        <v>0</v>
      </c>
      <c r="T18" s="38">
        <f t="shared" si="13"/>
        <v>0</v>
      </c>
      <c r="U18" s="38">
        <f t="shared" si="14"/>
        <v>0</v>
      </c>
      <c r="V18" s="39">
        <f t="shared" si="15"/>
        <v>0</v>
      </c>
    </row>
    <row r="19">
      <c r="A19" s="40" t="s">
        <v>37</v>
      </c>
      <c r="B19" s="32">
        <v>0.0</v>
      </c>
      <c r="C19" s="33">
        <v>0.0</v>
      </c>
      <c r="D19" s="33">
        <f t="shared" si="16"/>
        <v>600</v>
      </c>
      <c r="E19" s="34">
        <f t="shared" si="1"/>
        <v>0</v>
      </c>
      <c r="F19" s="35">
        <f t="shared" si="2"/>
        <v>0</v>
      </c>
      <c r="G19" s="33">
        <v>0.0</v>
      </c>
      <c r="H19" s="33">
        <v>0.0</v>
      </c>
      <c r="I19" s="33">
        <f t="shared" si="17"/>
        <v>720</v>
      </c>
      <c r="J19" s="34">
        <f t="shared" si="3"/>
        <v>0</v>
      </c>
      <c r="K19" s="35">
        <f t="shared" si="4"/>
        <v>0</v>
      </c>
      <c r="L19" s="36">
        <f t="shared" si="5"/>
        <v>0</v>
      </c>
      <c r="M19" s="34">
        <f t="shared" si="6"/>
        <v>0</v>
      </c>
      <c r="N19" s="34">
        <f t="shared" si="7"/>
        <v>0</v>
      </c>
      <c r="O19" s="34">
        <f t="shared" si="8"/>
        <v>0</v>
      </c>
      <c r="P19" s="34">
        <f t="shared" si="9"/>
        <v>0</v>
      </c>
      <c r="Q19" s="37">
        <f t="shared" si="10"/>
        <v>0</v>
      </c>
      <c r="R19" s="33">
        <f t="shared" si="11"/>
        <v>0</v>
      </c>
      <c r="S19" s="38">
        <f t="shared" si="12"/>
        <v>0</v>
      </c>
      <c r="T19" s="38">
        <f t="shared" si="13"/>
        <v>0</v>
      </c>
      <c r="U19" s="38">
        <f t="shared" si="14"/>
        <v>0</v>
      </c>
      <c r="V19" s="39">
        <f t="shared" si="15"/>
        <v>0</v>
      </c>
    </row>
    <row r="20">
      <c r="A20" s="41" t="s">
        <v>38</v>
      </c>
      <c r="B20" s="42">
        <f t="shared" ref="B20:C20" si="18">sum(B3:B19)</f>
        <v>1700</v>
      </c>
      <c r="C20" s="43">
        <f t="shared" si="18"/>
        <v>475</v>
      </c>
      <c r="D20" s="44">
        <v>600.0</v>
      </c>
      <c r="E20" s="45">
        <f>B20/C20</f>
        <v>3.578947368</v>
      </c>
      <c r="F20" s="46">
        <f t="shared" ref="F20:H20" si="19">sum(F3:F19)</f>
        <v>1</v>
      </c>
      <c r="G20" s="43">
        <f t="shared" si="19"/>
        <v>1975</v>
      </c>
      <c r="H20" s="44">
        <f t="shared" si="19"/>
        <v>465</v>
      </c>
      <c r="I20" s="44">
        <v>720.0</v>
      </c>
      <c r="J20" s="45">
        <f>G20/H20</f>
        <v>4.247311828</v>
      </c>
      <c r="K20" s="46">
        <f t="shared" ref="K20:L20" si="20">sum(K3:K19)</f>
        <v>1</v>
      </c>
      <c r="L20" s="47">
        <f t="shared" si="20"/>
        <v>475</v>
      </c>
      <c r="M20" s="45">
        <f t="shared" si="6"/>
        <v>0.7916666667</v>
      </c>
      <c r="N20" s="45">
        <f t="shared" si="7"/>
        <v>0.6458333333</v>
      </c>
      <c r="O20" s="45">
        <f t="shared" ref="O20:Q20" si="21">sum(O3:O19)</f>
        <v>0.7916666667</v>
      </c>
      <c r="P20" s="45">
        <f t="shared" si="21"/>
        <v>0.6458333333</v>
      </c>
      <c r="Q20" s="48">
        <f t="shared" si="21"/>
        <v>4.247311828</v>
      </c>
      <c r="R20" s="44">
        <f>SUM(R3:R19)</f>
        <v>100</v>
      </c>
      <c r="S20" s="49">
        <f t="shared" ref="S20:V20" si="22">sum(S3:S19)</f>
        <v>217.4731183</v>
      </c>
      <c r="T20" s="49">
        <f t="shared" si="22"/>
        <v>403.4946237</v>
      </c>
      <c r="U20" s="49">
        <f t="shared" si="22"/>
        <v>-445.9677419</v>
      </c>
      <c r="V20" s="50">
        <f t="shared" si="22"/>
        <v>275</v>
      </c>
    </row>
  </sheetData>
  <mergeCells count="4">
    <mergeCell ref="B1:F1"/>
    <mergeCell ref="G1:K1"/>
    <mergeCell ref="L1:Q1"/>
    <mergeCell ref="R1:V1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18.13"/>
    <col customWidth="1" min="4" max="4" width="155.75"/>
  </cols>
  <sheetData>
    <row r="1">
      <c r="A1" s="51" t="s">
        <v>39</v>
      </c>
      <c r="B1" s="51" t="s">
        <v>40</v>
      </c>
      <c r="C1" s="51" t="s">
        <v>41</v>
      </c>
      <c r="D1" s="51" t="s">
        <v>42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>
      <c r="A2" s="52" t="s">
        <v>43</v>
      </c>
      <c r="B2" s="53" t="s">
        <v>43</v>
      </c>
      <c r="C2" s="52">
        <v>1.0</v>
      </c>
      <c r="D2" s="5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>
      <c r="A3" s="52" t="s">
        <v>44</v>
      </c>
      <c r="B3" s="53" t="s">
        <v>45</v>
      </c>
      <c r="C3" s="52">
        <v>50.3</v>
      </c>
      <c r="D3" s="55" t="s">
        <v>46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>
      <c r="A4" s="52" t="s">
        <v>47</v>
      </c>
      <c r="B4" s="53" t="s">
        <v>48</v>
      </c>
      <c r="C4" s="52">
        <v>1.05</v>
      </c>
      <c r="D4" s="55" t="s">
        <v>49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>
      <c r="A5" s="52" t="s">
        <v>47</v>
      </c>
      <c r="B5" s="53" t="s">
        <v>50</v>
      </c>
      <c r="C5" s="52">
        <v>0.91</v>
      </c>
      <c r="D5" s="55" t="s">
        <v>51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>
      <c r="A6" s="52" t="s">
        <v>44</v>
      </c>
      <c r="B6" s="53" t="s">
        <v>52</v>
      </c>
      <c r="C6" s="52">
        <v>63.0</v>
      </c>
      <c r="D6" s="55" t="s">
        <v>53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>
      <c r="A7" s="52" t="s">
        <v>44</v>
      </c>
      <c r="B7" s="53" t="s">
        <v>54</v>
      </c>
      <c r="C7" s="52">
        <v>57.0</v>
      </c>
      <c r="D7" s="55" t="s">
        <v>55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>
      <c r="A8" s="52" t="s">
        <v>44</v>
      </c>
      <c r="B8" s="53" t="s">
        <v>56</v>
      </c>
      <c r="C8" s="52">
        <v>57.0</v>
      </c>
      <c r="D8" s="55" t="s">
        <v>55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>
      <c r="A9" s="52" t="s">
        <v>47</v>
      </c>
      <c r="B9" s="53" t="s">
        <v>57</v>
      </c>
      <c r="C9" s="52">
        <v>0.95</v>
      </c>
      <c r="D9" s="55" t="s">
        <v>58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>
      <c r="A10" s="52" t="s">
        <v>44</v>
      </c>
      <c r="B10" s="53" t="s">
        <v>59</v>
      </c>
      <c r="C10" s="52">
        <v>57.0</v>
      </c>
      <c r="D10" s="55" t="s">
        <v>55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>
      <c r="A11" s="52" t="s">
        <v>47</v>
      </c>
      <c r="B11" s="53" t="s">
        <v>60</v>
      </c>
      <c r="C11" s="52">
        <v>1.01</v>
      </c>
      <c r="D11" s="55" t="s">
        <v>61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>
      <c r="A12" s="52" t="s">
        <v>44</v>
      </c>
      <c r="B12" s="53" t="s">
        <v>62</v>
      </c>
      <c r="C12" s="52">
        <v>28.0</v>
      </c>
      <c r="D12" s="55" t="s">
        <v>63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>
      <c r="A13" s="52" t="s">
        <v>44</v>
      </c>
      <c r="B13" s="53" t="s">
        <v>64</v>
      </c>
      <c r="C13" s="52">
        <v>28.33</v>
      </c>
      <c r="D13" s="55" t="s">
        <v>65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>
      <c r="A14" s="52" t="s">
        <v>66</v>
      </c>
      <c r="B14" s="53" t="s">
        <v>67</v>
      </c>
      <c r="C14" s="52">
        <v>41.0</v>
      </c>
      <c r="D14" s="55" t="s">
        <v>68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>
      <c r="A15" s="52" t="s">
        <v>44</v>
      </c>
      <c r="B15" s="52" t="s">
        <v>69</v>
      </c>
      <c r="C15" s="52">
        <v>57.0</v>
      </c>
      <c r="D15" s="55" t="s">
        <v>70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>
      <c r="A16" s="52" t="s">
        <v>47</v>
      </c>
      <c r="B16" s="52" t="s">
        <v>71</v>
      </c>
      <c r="C16" s="52">
        <v>1.08</v>
      </c>
      <c r="D16" s="55" t="s">
        <v>72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>
      <c r="A17" s="52" t="s">
        <v>47</v>
      </c>
      <c r="B17" s="52" t="s">
        <v>73</v>
      </c>
      <c r="C17" s="52">
        <v>1.0</v>
      </c>
      <c r="D17" s="55" t="s">
        <v>74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>
      <c r="A18" s="52" t="s">
        <v>47</v>
      </c>
      <c r="B18" s="52" t="s">
        <v>75</v>
      </c>
      <c r="C18" s="52">
        <v>1.42</v>
      </c>
      <c r="D18" s="55" t="s">
        <v>74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>
      <c r="A19" s="52" t="s">
        <v>47</v>
      </c>
      <c r="B19" s="52" t="s">
        <v>76</v>
      </c>
      <c r="C19" s="52">
        <v>0.57</v>
      </c>
      <c r="D19" s="55" t="s">
        <v>74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>
      <c r="A20" s="52" t="s">
        <v>47</v>
      </c>
      <c r="B20" s="52" t="s">
        <v>77</v>
      </c>
      <c r="C20" s="52">
        <v>1.22</v>
      </c>
      <c r="D20" s="55" t="s">
        <v>74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>
      <c r="A21" s="52" t="s">
        <v>47</v>
      </c>
      <c r="B21" s="52" t="s">
        <v>78</v>
      </c>
      <c r="C21" s="52">
        <v>0.47</v>
      </c>
      <c r="D21" s="55" t="s">
        <v>74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>
      <c r="A22" s="52" t="s">
        <v>47</v>
      </c>
      <c r="B22" s="52" t="s">
        <v>79</v>
      </c>
      <c r="C22" s="52">
        <v>1.01</v>
      </c>
      <c r="D22" s="55" t="s">
        <v>80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>
      <c r="A23" s="52" t="s">
        <v>47</v>
      </c>
      <c r="B23" s="52" t="s">
        <v>81</v>
      </c>
      <c r="C23" s="52">
        <v>1.08</v>
      </c>
      <c r="D23" s="55" t="s">
        <v>82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>
      <c r="A24" s="52" t="s">
        <v>47</v>
      </c>
      <c r="B24" s="52" t="s">
        <v>83</v>
      </c>
      <c r="C24" s="52">
        <v>1.21</v>
      </c>
      <c r="D24" s="55" t="s">
        <v>84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>
      <c r="A25" s="52" t="s">
        <v>47</v>
      </c>
      <c r="B25" s="52" t="s">
        <v>85</v>
      </c>
      <c r="C25" s="52">
        <v>1.42</v>
      </c>
      <c r="D25" s="55" t="s">
        <v>86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>
      <c r="A26" s="52" t="s">
        <v>47</v>
      </c>
      <c r="B26" s="52" t="s">
        <v>87</v>
      </c>
      <c r="C26" s="52">
        <v>1.22</v>
      </c>
      <c r="D26" s="55" t="s">
        <v>88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>
      <c r="A27" s="52" t="s">
        <v>47</v>
      </c>
      <c r="B27" s="52" t="s">
        <v>89</v>
      </c>
      <c r="C27" s="52">
        <v>1.0</v>
      </c>
      <c r="D27" s="56" t="s">
        <v>90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>
      <c r="A28" s="52" t="s">
        <v>47</v>
      </c>
      <c r="B28" s="52" t="s">
        <v>91</v>
      </c>
      <c r="C28" s="52">
        <v>0.88</v>
      </c>
      <c r="D28" s="55" t="s">
        <v>92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>
      <c r="A29" s="52" t="s">
        <v>47</v>
      </c>
      <c r="B29" s="52" t="s">
        <v>93</v>
      </c>
      <c r="C29" s="52">
        <v>1.22</v>
      </c>
      <c r="D29" s="55" t="s">
        <v>94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>
      <c r="A30" s="52" t="s">
        <v>47</v>
      </c>
      <c r="B30" s="52" t="s">
        <v>95</v>
      </c>
      <c r="C30" s="52">
        <v>1.01</v>
      </c>
      <c r="D30" s="55" t="s">
        <v>96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>
      <c r="A31" s="52" t="s">
        <v>43</v>
      </c>
      <c r="B31" s="52" t="s">
        <v>97</v>
      </c>
      <c r="C31" s="52">
        <v>1.0</v>
      </c>
      <c r="D31" s="57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>
      <c r="A32" s="52" t="s">
        <v>47</v>
      </c>
      <c r="B32" s="52" t="s">
        <v>98</v>
      </c>
      <c r="C32" s="52">
        <v>0.96</v>
      </c>
      <c r="D32" s="55" t="s">
        <v>99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>
      <c r="A33" s="52" t="s">
        <v>47</v>
      </c>
      <c r="B33" s="52" t="s">
        <v>100</v>
      </c>
      <c r="C33" s="58">
        <v>1.01</v>
      </c>
      <c r="D33" s="59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>
      <c r="A34" s="52" t="s">
        <v>44</v>
      </c>
      <c r="B34" s="52" t="s">
        <v>101</v>
      </c>
      <c r="C34" s="60">
        <v>102.0</v>
      </c>
      <c r="D34" s="61" t="s">
        <v>102</v>
      </c>
      <c r="E34" s="62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>
      <c r="A35" s="52" t="s">
        <v>44</v>
      </c>
      <c r="B35" s="52" t="s">
        <v>103</v>
      </c>
      <c r="C35" s="60">
        <v>72.0</v>
      </c>
      <c r="D35" s="61" t="s">
        <v>104</v>
      </c>
      <c r="E35" s="62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>
      <c r="A36" s="52" t="s">
        <v>44</v>
      </c>
      <c r="B36" s="52" t="s">
        <v>105</v>
      </c>
      <c r="C36" s="60">
        <v>32.0</v>
      </c>
      <c r="D36" s="55" t="s">
        <v>104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</sheetData>
  <hyperlinks>
    <hyperlink r:id="rId1" location="/food-details/748967/nutrients" ref="D3"/>
    <hyperlink r:id="rId2" location="/food-details/746782/nutrients" ref="D4"/>
    <hyperlink r:id="rId3" location="/food-details/748608/nutrients" ref="D5"/>
    <hyperlink r:id="rId4" location="/food-details/1914879/nutrients" ref="D6"/>
    <hyperlink r:id="rId5" location="/food-details/2017074/nutrients" ref="D7"/>
    <hyperlink r:id="rId6" location="/food-details/2017074/nutrients" ref="D8"/>
    <hyperlink r:id="rId7" ref="D9"/>
    <hyperlink r:id="rId8" location="/food-details/2017074/nutrients" ref="D10"/>
    <hyperlink r:id="rId9" ref="D11"/>
    <hyperlink r:id="rId10" location="/food-details/2400387/nutrients" ref="D12"/>
    <hyperlink r:id="rId11" location="/food-details/2368822/nutrients" ref="D13"/>
    <hyperlink r:id="rId12" location="/food-details/2011737/nutrients" ref="D14"/>
    <hyperlink r:id="rId13" location="/food-details/2076814/nutrients" ref="D15"/>
    <hyperlink r:id="rId14" location="/food-details/2345620/nutrients" ref="D16"/>
    <hyperlink r:id="rId15" ref="D17"/>
    <hyperlink r:id="rId16" ref="D18"/>
    <hyperlink r:id="rId17" ref="D19"/>
    <hyperlink r:id="rId18" ref="D20"/>
    <hyperlink r:id="rId19" ref="D21"/>
    <hyperlink r:id="rId20" ref="D22"/>
    <hyperlink r:id="rId21" ref="D23"/>
    <hyperlink r:id="rId22" ref="D24"/>
    <hyperlink r:id="rId23" ref="D25"/>
    <hyperlink r:id="rId24" ref="D26"/>
    <hyperlink r:id="rId25" ref="D28"/>
    <hyperlink r:id="rId26" ref="D29"/>
    <hyperlink r:id="rId27" ref="D30"/>
    <hyperlink r:id="rId28" ref="D32"/>
    <hyperlink r:id="rId29" location="/food-details/169998/measures" ref="D34"/>
    <hyperlink r:id="rId30" location="/food-details/173242/measures" ref="D35"/>
    <hyperlink r:id="rId31" location="/food-details/173242/measures" ref="D36"/>
  </hyperlinks>
  <drawing r:id="rId32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4.0"/>
    <col customWidth="1" min="2" max="2" width="25.5"/>
    <col customWidth="1" min="3" max="4" width="21.88"/>
    <col customWidth="1" min="5" max="5" width="28.88"/>
    <col customWidth="1" min="6" max="8" width="24.63"/>
  </cols>
  <sheetData>
    <row r="1">
      <c r="A1" s="63" t="s">
        <v>106</v>
      </c>
      <c r="B1" s="64"/>
      <c r="C1" s="64"/>
      <c r="D1" s="64"/>
      <c r="E1" s="64"/>
      <c r="F1" s="64"/>
      <c r="G1" s="64"/>
      <c r="H1" s="64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</row>
    <row r="2">
      <c r="A2" s="3"/>
      <c r="B2" s="66"/>
      <c r="C2" s="66"/>
      <c r="D2" s="66"/>
      <c r="E2" s="66"/>
      <c r="F2" s="66"/>
      <c r="G2" s="66"/>
      <c r="H2" s="66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>
      <c r="A3" s="5" t="s">
        <v>107</v>
      </c>
      <c r="B3" s="66"/>
      <c r="C3" s="66"/>
      <c r="D3" s="66"/>
      <c r="E3" s="66"/>
      <c r="F3" s="66"/>
      <c r="G3" s="66"/>
      <c r="H3" s="66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>
      <c r="A4" s="5" t="s">
        <v>108</v>
      </c>
      <c r="B4" s="66"/>
      <c r="C4" s="66"/>
      <c r="D4" s="66"/>
      <c r="E4" s="66"/>
      <c r="F4" s="66"/>
      <c r="G4" s="66"/>
      <c r="H4" s="6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>
      <c r="A5" s="3"/>
      <c r="B5" s="66"/>
      <c r="C5" s="66"/>
      <c r="D5" s="66"/>
      <c r="E5" s="66"/>
      <c r="F5" s="66"/>
      <c r="G5" s="66"/>
      <c r="H5" s="6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>
      <c r="A6" s="67" t="s">
        <v>109</v>
      </c>
      <c r="B6" s="66"/>
      <c r="C6" s="66"/>
      <c r="D6" s="66"/>
      <c r="E6" s="66"/>
      <c r="F6" s="66"/>
      <c r="G6" s="66"/>
      <c r="H6" s="66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>
      <c r="A7" s="68" t="s">
        <v>110</v>
      </c>
      <c r="B7" s="68" t="s">
        <v>111</v>
      </c>
      <c r="C7" s="68" t="s">
        <v>112</v>
      </c>
      <c r="D7" s="68" t="s">
        <v>113</v>
      </c>
      <c r="E7" s="3"/>
      <c r="F7" s="3"/>
      <c r="G7" s="3"/>
      <c r="H7" s="3"/>
      <c r="I7" s="3"/>
      <c r="J7" s="5"/>
      <c r="K7" s="5"/>
      <c r="L7" s="5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>
      <c r="A8" s="69" t="s">
        <v>31</v>
      </c>
      <c r="B8" s="70">
        <v>200.0</v>
      </c>
      <c r="C8" s="71">
        <f>B8*4</f>
        <v>800</v>
      </c>
      <c r="D8" s="72">
        <f t="shared" ref="D8:D12" si="1">C8/B8</f>
        <v>4</v>
      </c>
      <c r="E8" s="3"/>
      <c r="F8" s="3"/>
      <c r="G8" s="3"/>
      <c r="H8" s="3"/>
      <c r="I8" s="3"/>
      <c r="J8" s="73"/>
      <c r="K8" s="73"/>
      <c r="L8" s="12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>
      <c r="A9" s="69" t="s">
        <v>32</v>
      </c>
      <c r="B9" s="70">
        <v>100.0</v>
      </c>
      <c r="C9" s="71">
        <f>B9*6</f>
        <v>600</v>
      </c>
      <c r="D9" s="72">
        <f t="shared" si="1"/>
        <v>6</v>
      </c>
      <c r="E9" s="3"/>
      <c r="F9" s="3"/>
      <c r="G9" s="3"/>
      <c r="H9" s="3"/>
      <c r="I9" s="3"/>
      <c r="J9" s="73"/>
      <c r="K9" s="73"/>
      <c r="L9" s="12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>
      <c r="A10" s="69" t="s">
        <v>33</v>
      </c>
      <c r="B10" s="70">
        <v>25.0</v>
      </c>
      <c r="C10" s="74">
        <f>B10*5</f>
        <v>125</v>
      </c>
      <c r="D10" s="72">
        <f t="shared" si="1"/>
        <v>5</v>
      </c>
      <c r="E10" s="3"/>
      <c r="F10" s="3"/>
      <c r="G10" s="3"/>
      <c r="H10" s="3"/>
      <c r="I10" s="3"/>
      <c r="J10" s="73"/>
      <c r="K10" s="73"/>
      <c r="L10" s="12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>
      <c r="A11" s="69" t="s">
        <v>114</v>
      </c>
      <c r="B11" s="70">
        <v>100.0</v>
      </c>
      <c r="C11" s="74">
        <f>B11*1</f>
        <v>100</v>
      </c>
      <c r="D11" s="72">
        <f t="shared" si="1"/>
        <v>1</v>
      </c>
      <c r="E11" s="3"/>
      <c r="F11" s="3"/>
      <c r="G11" s="3"/>
      <c r="H11" s="3"/>
      <c r="I11" s="3"/>
      <c r="J11" s="73"/>
      <c r="K11" s="73"/>
      <c r="L11" s="12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>
      <c r="A12" s="69" t="s">
        <v>36</v>
      </c>
      <c r="B12" s="70">
        <v>50.0</v>
      </c>
      <c r="C12" s="74">
        <f>B12*1.5</f>
        <v>75</v>
      </c>
      <c r="D12" s="72">
        <f t="shared" si="1"/>
        <v>1.5</v>
      </c>
      <c r="E12" s="3"/>
      <c r="F12" s="3"/>
      <c r="G12" s="3"/>
      <c r="H12" s="3"/>
      <c r="I12" s="3"/>
      <c r="J12" s="73"/>
      <c r="K12" s="73"/>
      <c r="L12" s="12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>
      <c r="A13" s="75"/>
      <c r="B13" s="76"/>
      <c r="C13" s="77"/>
      <c r="D13" s="78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>
      <c r="A14" s="75"/>
      <c r="B14" s="76"/>
      <c r="C14" s="77"/>
      <c r="D14" s="78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>
      <c r="A15" s="75"/>
      <c r="B15" s="76"/>
      <c r="C15" s="77"/>
      <c r="D15" s="78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>
      <c r="A16" s="75"/>
      <c r="B16" s="76"/>
      <c r="C16" s="77"/>
      <c r="D16" s="78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>
      <c r="A17" s="75"/>
      <c r="B17" s="76"/>
      <c r="C17" s="77"/>
      <c r="D17" s="78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>
      <c r="A18" s="75"/>
      <c r="B18" s="76"/>
      <c r="C18" s="77"/>
      <c r="D18" s="78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>
      <c r="A19" s="75"/>
      <c r="B19" s="76"/>
      <c r="C19" s="77"/>
      <c r="D19" s="78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>
      <c r="A20" s="75"/>
      <c r="B20" s="76"/>
      <c r="C20" s="77"/>
      <c r="D20" s="78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>
      <c r="A21" s="75"/>
      <c r="B21" s="76"/>
      <c r="C21" s="77"/>
      <c r="D21" s="78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>
      <c r="A22" s="75"/>
      <c r="B22" s="76"/>
      <c r="C22" s="77"/>
      <c r="D22" s="78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>
      <c r="A23" s="75"/>
      <c r="B23" s="76"/>
      <c r="C23" s="77"/>
      <c r="D23" s="78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>
      <c r="A24" s="75"/>
      <c r="B24" s="76"/>
      <c r="C24" s="77"/>
      <c r="D24" s="78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>
      <c r="A25" s="75"/>
      <c r="B25" s="76"/>
      <c r="C25" s="77"/>
      <c r="D25" s="78"/>
      <c r="E25" s="79" t="s">
        <v>115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>
      <c r="A26" s="80" t="s">
        <v>38</v>
      </c>
      <c r="B26" s="81">
        <f t="shared" ref="B26:C26" si="2">SUM(B8:B12)</f>
        <v>475</v>
      </c>
      <c r="C26" s="82">
        <f t="shared" si="2"/>
        <v>1700</v>
      </c>
      <c r="D26" s="83">
        <f>C26/B26</f>
        <v>3.578947368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>
      <c r="A27" s="5"/>
      <c r="B27" s="5"/>
      <c r="C27" s="3"/>
      <c r="D27" s="3"/>
      <c r="E27" s="5"/>
      <c r="F27" s="5"/>
      <c r="G27" s="3"/>
      <c r="H27" s="84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>
      <c r="A28" s="67" t="s">
        <v>11</v>
      </c>
      <c r="B28" s="5"/>
      <c r="C28" s="3"/>
      <c r="D28" s="3"/>
      <c r="E28" s="5"/>
      <c r="F28" s="5"/>
      <c r="G28" s="3"/>
      <c r="H28" s="3"/>
      <c r="I28" s="3"/>
      <c r="J28" s="84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>
      <c r="A29" s="68" t="s">
        <v>110</v>
      </c>
      <c r="B29" s="68" t="s">
        <v>111</v>
      </c>
      <c r="C29" s="68" t="s">
        <v>112</v>
      </c>
      <c r="D29" s="68" t="s">
        <v>113</v>
      </c>
      <c r="E29" s="5"/>
      <c r="F29" s="5"/>
      <c r="G29" s="5"/>
      <c r="H29" s="5"/>
      <c r="I29" s="5"/>
      <c r="J29" s="85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>
      <c r="A30" s="86" t="str">
        <f t="shared" ref="A30:A47" si="3">A8</f>
        <v>Peppers</v>
      </c>
      <c r="B30" s="70">
        <v>150.0</v>
      </c>
      <c r="C30" s="71">
        <f t="shared" ref="C30:C34" si="4">D30*B30</f>
        <v>675</v>
      </c>
      <c r="D30" s="72">
        <v>4.5</v>
      </c>
      <c r="E30" s="5"/>
      <c r="F30" s="5"/>
      <c r="G30" s="3"/>
      <c r="H30" s="3"/>
      <c r="I30" s="3"/>
      <c r="J30" s="84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>
      <c r="A31" s="86" t="str">
        <f t="shared" si="3"/>
        <v>Chicken</v>
      </c>
      <c r="B31" s="70">
        <v>140.0</v>
      </c>
      <c r="C31" s="71">
        <f t="shared" si="4"/>
        <v>980</v>
      </c>
      <c r="D31" s="72">
        <v>7.0</v>
      </c>
      <c r="E31" s="5"/>
      <c r="F31" s="5"/>
      <c r="G31" s="3"/>
      <c r="H31" s="3"/>
      <c r="I31" s="3"/>
      <c r="J31" s="84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>
      <c r="A32" s="86" t="str">
        <f t="shared" si="3"/>
        <v>Tortillas</v>
      </c>
      <c r="B32" s="70">
        <v>30.0</v>
      </c>
      <c r="C32" s="74">
        <f t="shared" si="4"/>
        <v>150</v>
      </c>
      <c r="D32" s="72">
        <v>5.0</v>
      </c>
      <c r="E32" s="5"/>
      <c r="F32" s="5"/>
      <c r="G32" s="3"/>
      <c r="H32" s="3"/>
      <c r="I32" s="3"/>
      <c r="J32" s="84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>
      <c r="A33" s="86" t="str">
        <f t="shared" si="3"/>
        <v>Beans</v>
      </c>
      <c r="B33" s="70">
        <v>95.0</v>
      </c>
      <c r="C33" s="74">
        <f t="shared" si="4"/>
        <v>95</v>
      </c>
      <c r="D33" s="72">
        <v>1.0</v>
      </c>
      <c r="E33" s="5"/>
      <c r="F33" s="5"/>
      <c r="G33" s="3"/>
      <c r="H33" s="3"/>
      <c r="I33" s="3"/>
      <c r="J33" s="84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>
      <c r="A34" s="86" t="str">
        <f t="shared" si="3"/>
        <v>Rice</v>
      </c>
      <c r="B34" s="70">
        <v>50.0</v>
      </c>
      <c r="C34" s="74">
        <f t="shared" si="4"/>
        <v>75</v>
      </c>
      <c r="D34" s="72">
        <v>1.5</v>
      </c>
      <c r="E34" s="5"/>
      <c r="F34" s="5"/>
      <c r="G34" s="3"/>
      <c r="H34" s="3"/>
      <c r="I34" s="3"/>
      <c r="J34" s="84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>
      <c r="A35" s="86" t="str">
        <f t="shared" si="3"/>
        <v/>
      </c>
      <c r="B35" s="76"/>
      <c r="C35" s="77"/>
      <c r="D35" s="78"/>
      <c r="E35" s="5"/>
      <c r="F35" s="5"/>
      <c r="G35" s="3"/>
      <c r="H35" s="3"/>
      <c r="I35" s="3"/>
      <c r="J35" s="84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>
      <c r="A36" s="86" t="str">
        <f t="shared" si="3"/>
        <v/>
      </c>
      <c r="B36" s="76"/>
      <c r="C36" s="77"/>
      <c r="D36" s="78"/>
      <c r="E36" s="5"/>
      <c r="F36" s="5"/>
      <c r="G36" s="3"/>
      <c r="H36" s="3"/>
      <c r="I36" s="3"/>
      <c r="J36" s="84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>
      <c r="A37" s="86" t="str">
        <f t="shared" si="3"/>
        <v/>
      </c>
      <c r="B37" s="76"/>
      <c r="C37" s="77"/>
      <c r="D37" s="78"/>
      <c r="E37" s="5"/>
      <c r="F37" s="5"/>
      <c r="G37" s="3"/>
      <c r="H37" s="3"/>
      <c r="I37" s="3"/>
      <c r="J37" s="84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>
      <c r="A38" s="86" t="str">
        <f t="shared" si="3"/>
        <v/>
      </c>
      <c r="B38" s="76"/>
      <c r="C38" s="77"/>
      <c r="D38" s="78"/>
      <c r="E38" s="5"/>
      <c r="F38" s="5"/>
      <c r="G38" s="3"/>
      <c r="H38" s="3"/>
      <c r="I38" s="3"/>
      <c r="J38" s="84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>
      <c r="A39" s="86" t="str">
        <f t="shared" si="3"/>
        <v/>
      </c>
      <c r="B39" s="76"/>
      <c r="C39" s="77"/>
      <c r="D39" s="78"/>
      <c r="E39" s="5"/>
      <c r="F39" s="5"/>
      <c r="G39" s="3"/>
      <c r="H39" s="3"/>
      <c r="I39" s="3"/>
      <c r="J39" s="84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>
      <c r="A40" s="86" t="str">
        <f t="shared" si="3"/>
        <v/>
      </c>
      <c r="B40" s="76"/>
      <c r="C40" s="77"/>
      <c r="D40" s="78"/>
      <c r="E40" s="5"/>
      <c r="F40" s="5"/>
      <c r="G40" s="3"/>
      <c r="H40" s="3"/>
      <c r="I40" s="3"/>
      <c r="J40" s="84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>
      <c r="A41" s="86" t="str">
        <f t="shared" si="3"/>
        <v/>
      </c>
      <c r="B41" s="76"/>
      <c r="C41" s="77"/>
      <c r="D41" s="78"/>
      <c r="E41" s="5"/>
      <c r="F41" s="5"/>
      <c r="G41" s="3"/>
      <c r="H41" s="3"/>
      <c r="I41" s="3"/>
      <c r="J41" s="84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>
      <c r="A42" s="86" t="str">
        <f t="shared" si="3"/>
        <v/>
      </c>
      <c r="B42" s="76"/>
      <c r="C42" s="77"/>
      <c r="D42" s="78"/>
      <c r="E42" s="5"/>
      <c r="F42" s="5"/>
      <c r="G42" s="3"/>
      <c r="H42" s="3"/>
      <c r="I42" s="3"/>
      <c r="J42" s="84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>
      <c r="A43" s="86" t="str">
        <f t="shared" si="3"/>
        <v/>
      </c>
      <c r="B43" s="76"/>
      <c r="C43" s="77"/>
      <c r="D43" s="78"/>
      <c r="E43" s="5"/>
      <c r="F43" s="5"/>
      <c r="G43" s="3"/>
      <c r="H43" s="3"/>
      <c r="I43" s="3"/>
      <c r="J43" s="84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>
      <c r="A44" s="86" t="str">
        <f t="shared" si="3"/>
        <v/>
      </c>
      <c r="B44" s="76"/>
      <c r="C44" s="77"/>
      <c r="D44" s="78"/>
      <c r="E44" s="5"/>
      <c r="F44" s="5"/>
      <c r="G44" s="3"/>
      <c r="H44" s="3"/>
      <c r="I44" s="3"/>
      <c r="J44" s="84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>
      <c r="A45" s="86" t="str">
        <f t="shared" si="3"/>
        <v/>
      </c>
      <c r="B45" s="76"/>
      <c r="C45" s="77"/>
      <c r="D45" s="78"/>
      <c r="E45" s="5"/>
      <c r="F45" s="5"/>
      <c r="G45" s="3"/>
      <c r="H45" s="3"/>
      <c r="I45" s="3"/>
      <c r="J45" s="84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>
      <c r="A46" s="86" t="str">
        <f t="shared" si="3"/>
        <v/>
      </c>
      <c r="B46" s="76"/>
      <c r="C46" s="77"/>
      <c r="D46" s="78"/>
      <c r="E46" s="5"/>
      <c r="F46" s="5"/>
      <c r="G46" s="3"/>
      <c r="H46" s="3"/>
      <c r="I46" s="3"/>
      <c r="J46" s="84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>
      <c r="A47" s="86" t="str">
        <f t="shared" si="3"/>
        <v/>
      </c>
      <c r="B47" s="76"/>
      <c r="C47" s="77"/>
      <c r="D47" s="78"/>
      <c r="E47" s="79" t="s">
        <v>115</v>
      </c>
      <c r="F47" s="5"/>
      <c r="G47" s="3"/>
      <c r="H47" s="3"/>
      <c r="I47" s="3"/>
      <c r="J47" s="84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>
      <c r="A48" s="80" t="s">
        <v>38</v>
      </c>
      <c r="B48" s="81">
        <f t="shared" ref="B48:C48" si="5">SUM(B30:B34)</f>
        <v>465</v>
      </c>
      <c r="C48" s="82">
        <f t="shared" si="5"/>
        <v>1975</v>
      </c>
      <c r="D48" s="83">
        <f>C48/B48</f>
        <v>4.247311828</v>
      </c>
      <c r="E48" s="5"/>
      <c r="F48" s="5"/>
      <c r="G48" s="3"/>
      <c r="H48" s="3"/>
      <c r="I48" s="3"/>
      <c r="J48" s="84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>
      <c r="A49" s="5"/>
      <c r="B49" s="5"/>
      <c r="C49" s="3"/>
      <c r="D49" s="3"/>
      <c r="E49" s="5"/>
      <c r="F49" s="5"/>
      <c r="G49" s="3"/>
      <c r="H49" s="3"/>
      <c r="I49" s="3"/>
      <c r="J49" s="84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>
      <c r="A50" s="67" t="s">
        <v>116</v>
      </c>
      <c r="B50" s="5"/>
      <c r="C50" s="3"/>
      <c r="D50" s="3"/>
      <c r="E50" s="5"/>
      <c r="F50" s="5"/>
      <c r="G50" s="3"/>
      <c r="H50" s="3"/>
      <c r="I50" s="3"/>
      <c r="J50" s="84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>
      <c r="A51" s="87" t="s">
        <v>117</v>
      </c>
      <c r="B51" s="88">
        <v>600.0</v>
      </c>
      <c r="C51" s="3"/>
      <c r="D51" s="3"/>
      <c r="E51" s="5"/>
      <c r="F51" s="5"/>
      <c r="G51" s="3"/>
      <c r="H51" s="3"/>
      <c r="I51" s="3"/>
      <c r="J51" s="84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>
      <c r="A52" s="87" t="s">
        <v>118</v>
      </c>
      <c r="B52" s="88">
        <v>720.0</v>
      </c>
      <c r="C52" s="3"/>
      <c r="D52" s="3"/>
      <c r="E52" s="5"/>
      <c r="F52" s="5"/>
      <c r="G52" s="3"/>
      <c r="H52" s="3"/>
      <c r="I52" s="3"/>
      <c r="J52" s="84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>
      <c r="A53" s="5"/>
      <c r="B53" s="5"/>
      <c r="C53" s="3"/>
      <c r="D53" s="3"/>
      <c r="E53" s="5"/>
      <c r="F53" s="5"/>
      <c r="G53" s="3"/>
      <c r="H53" s="3"/>
      <c r="I53" s="3"/>
      <c r="J53" s="84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>
      <c r="A57" s="67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</row>
    <row r="100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</row>
    <row r="1002">
      <c r="A1002" s="3"/>
      <c r="B1002" s="3"/>
      <c r="C1002" s="3"/>
      <c r="D1002" s="5" t="str">
        <f>C1002/B1002</f>
        <v>#DIV/0!</v>
      </c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2.0"/>
    <col customWidth="1" min="2" max="7" width="13.5"/>
  </cols>
  <sheetData>
    <row r="1">
      <c r="A1" s="89" t="s">
        <v>119</v>
      </c>
      <c r="B1" s="66"/>
      <c r="C1" s="66"/>
      <c r="D1" s="66"/>
      <c r="E1" s="66"/>
      <c r="F1" s="66"/>
      <c r="G1" s="66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>
      <c r="A2" s="90" t="s">
        <v>120</v>
      </c>
      <c r="B2" s="90" t="s">
        <v>121</v>
      </c>
      <c r="C2" s="90" t="s">
        <v>122</v>
      </c>
      <c r="D2" s="90" t="s">
        <v>123</v>
      </c>
      <c r="E2" s="90" t="s">
        <v>124</v>
      </c>
      <c r="F2" s="90" t="s">
        <v>125</v>
      </c>
      <c r="G2" s="91" t="s">
        <v>126</v>
      </c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</row>
    <row r="3">
      <c r="A3" s="93" t="str">
        <f>Inputs!A8</f>
        <v>Peppers</v>
      </c>
      <c r="B3" s="94">
        <f>Inputs!B8</f>
        <v>200</v>
      </c>
      <c r="C3" s="95">
        <f>Inputs!D8</f>
        <v>4</v>
      </c>
      <c r="D3" s="95">
        <f>Inputs!D30</f>
        <v>4.5</v>
      </c>
      <c r="E3" s="95">
        <f t="shared" ref="E3:E20" si="1">C3*B3</f>
        <v>800</v>
      </c>
      <c r="F3" s="96">
        <f t="shared" ref="F3:F20" si="2">B3*D3</f>
        <v>900</v>
      </c>
      <c r="G3" s="96">
        <f t="shared" ref="G3:G20" si="3">F3-E3</f>
        <v>100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>
      <c r="A4" s="93" t="str">
        <f>Inputs!A9</f>
        <v>Chicken</v>
      </c>
      <c r="B4" s="94">
        <f>Inputs!B9</f>
        <v>100</v>
      </c>
      <c r="C4" s="95">
        <f>Inputs!D9</f>
        <v>6</v>
      </c>
      <c r="D4" s="95">
        <f>Inputs!D31</f>
        <v>7</v>
      </c>
      <c r="E4" s="95">
        <f t="shared" si="1"/>
        <v>600</v>
      </c>
      <c r="F4" s="96">
        <f t="shared" si="2"/>
        <v>700</v>
      </c>
      <c r="G4" s="96">
        <f t="shared" si="3"/>
        <v>100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>
      <c r="A5" s="93" t="str">
        <f>Inputs!A10</f>
        <v>Tortillas</v>
      </c>
      <c r="B5" s="94">
        <f>Inputs!B10</f>
        <v>25</v>
      </c>
      <c r="C5" s="95">
        <f>Inputs!D10</f>
        <v>5</v>
      </c>
      <c r="D5" s="95">
        <f>Inputs!D32</f>
        <v>5</v>
      </c>
      <c r="E5" s="95">
        <f t="shared" si="1"/>
        <v>125</v>
      </c>
      <c r="F5" s="96">
        <f t="shared" si="2"/>
        <v>125</v>
      </c>
      <c r="G5" s="96">
        <f t="shared" si="3"/>
        <v>0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>
      <c r="A6" s="93" t="str">
        <f>Inputs!A11</f>
        <v>Beans</v>
      </c>
      <c r="B6" s="94">
        <f>Inputs!B11</f>
        <v>100</v>
      </c>
      <c r="C6" s="95">
        <f>Inputs!D11</f>
        <v>1</v>
      </c>
      <c r="D6" s="95">
        <f>Inputs!D33</f>
        <v>1</v>
      </c>
      <c r="E6" s="95">
        <f t="shared" si="1"/>
        <v>100</v>
      </c>
      <c r="F6" s="96">
        <f t="shared" si="2"/>
        <v>100</v>
      </c>
      <c r="G6" s="96">
        <f t="shared" si="3"/>
        <v>0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>
      <c r="A7" s="93" t="str">
        <f>Inputs!A12</f>
        <v>Rice</v>
      </c>
      <c r="B7" s="94">
        <f>Inputs!B12</f>
        <v>50</v>
      </c>
      <c r="C7" s="95">
        <f>Inputs!D12</f>
        <v>1.5</v>
      </c>
      <c r="D7" s="95">
        <f>Inputs!D34</f>
        <v>1.5</v>
      </c>
      <c r="E7" s="95">
        <f t="shared" si="1"/>
        <v>75</v>
      </c>
      <c r="F7" s="96">
        <f t="shared" si="2"/>
        <v>75</v>
      </c>
      <c r="G7" s="96">
        <f t="shared" si="3"/>
        <v>0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>
      <c r="A8" s="93" t="str">
        <f>Inputs!A13</f>
        <v/>
      </c>
      <c r="B8" s="94" t="str">
        <f>Inputs!B13</f>
        <v/>
      </c>
      <c r="C8" s="95" t="str">
        <f>Inputs!D13</f>
        <v/>
      </c>
      <c r="D8" s="95" t="str">
        <f>Inputs!D35</f>
        <v/>
      </c>
      <c r="E8" s="95">
        <f t="shared" si="1"/>
        <v>0</v>
      </c>
      <c r="F8" s="96">
        <f t="shared" si="2"/>
        <v>0</v>
      </c>
      <c r="G8" s="96">
        <f t="shared" si="3"/>
        <v>0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>
      <c r="A9" s="93" t="str">
        <f>Inputs!A14</f>
        <v/>
      </c>
      <c r="B9" s="94" t="str">
        <f>Inputs!B14</f>
        <v/>
      </c>
      <c r="C9" s="95" t="str">
        <f>Inputs!D14</f>
        <v/>
      </c>
      <c r="D9" s="95" t="str">
        <f>Inputs!D36</f>
        <v/>
      </c>
      <c r="E9" s="95">
        <f t="shared" si="1"/>
        <v>0</v>
      </c>
      <c r="F9" s="96">
        <f t="shared" si="2"/>
        <v>0</v>
      </c>
      <c r="G9" s="96">
        <f t="shared" si="3"/>
        <v>0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>
      <c r="A10" s="93" t="str">
        <f>Inputs!A15</f>
        <v/>
      </c>
      <c r="B10" s="94" t="str">
        <f>Inputs!B15</f>
        <v/>
      </c>
      <c r="C10" s="95" t="str">
        <f>Inputs!D15</f>
        <v/>
      </c>
      <c r="D10" s="95" t="str">
        <f>Inputs!D37</f>
        <v/>
      </c>
      <c r="E10" s="95">
        <f t="shared" si="1"/>
        <v>0</v>
      </c>
      <c r="F10" s="96">
        <f t="shared" si="2"/>
        <v>0</v>
      </c>
      <c r="G10" s="96">
        <f t="shared" si="3"/>
        <v>0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>
      <c r="A11" s="93" t="str">
        <f>Inputs!A16</f>
        <v/>
      </c>
      <c r="B11" s="94" t="str">
        <f>Inputs!B16</f>
        <v/>
      </c>
      <c r="C11" s="95" t="str">
        <f>Inputs!D16</f>
        <v/>
      </c>
      <c r="D11" s="95" t="str">
        <f>Inputs!D38</f>
        <v/>
      </c>
      <c r="E11" s="95">
        <f t="shared" si="1"/>
        <v>0</v>
      </c>
      <c r="F11" s="96">
        <f t="shared" si="2"/>
        <v>0</v>
      </c>
      <c r="G11" s="96">
        <f t="shared" si="3"/>
        <v>0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>
      <c r="A12" s="93" t="str">
        <f>Inputs!A17</f>
        <v/>
      </c>
      <c r="B12" s="94" t="str">
        <f>Inputs!B17</f>
        <v/>
      </c>
      <c r="C12" s="95" t="str">
        <f>Inputs!D17</f>
        <v/>
      </c>
      <c r="D12" s="95" t="str">
        <f>Inputs!D39</f>
        <v/>
      </c>
      <c r="E12" s="95">
        <f t="shared" si="1"/>
        <v>0</v>
      </c>
      <c r="F12" s="96">
        <f t="shared" si="2"/>
        <v>0</v>
      </c>
      <c r="G12" s="96">
        <f t="shared" si="3"/>
        <v>0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>
      <c r="A13" s="93" t="str">
        <f>Inputs!A18</f>
        <v/>
      </c>
      <c r="B13" s="94" t="str">
        <f>Inputs!B18</f>
        <v/>
      </c>
      <c r="C13" s="95" t="str">
        <f>Inputs!D18</f>
        <v/>
      </c>
      <c r="D13" s="95" t="str">
        <f>Inputs!D40</f>
        <v/>
      </c>
      <c r="E13" s="95">
        <f t="shared" si="1"/>
        <v>0</v>
      </c>
      <c r="F13" s="96">
        <f t="shared" si="2"/>
        <v>0</v>
      </c>
      <c r="G13" s="96">
        <f t="shared" si="3"/>
        <v>0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>
      <c r="A14" s="93" t="str">
        <f>Inputs!A19</f>
        <v/>
      </c>
      <c r="B14" s="94" t="str">
        <f>Inputs!B19</f>
        <v/>
      </c>
      <c r="C14" s="95" t="str">
        <f>Inputs!D19</f>
        <v/>
      </c>
      <c r="D14" s="95" t="str">
        <f>Inputs!D41</f>
        <v/>
      </c>
      <c r="E14" s="95">
        <f t="shared" si="1"/>
        <v>0</v>
      </c>
      <c r="F14" s="96">
        <f t="shared" si="2"/>
        <v>0</v>
      </c>
      <c r="G14" s="96">
        <f t="shared" si="3"/>
        <v>0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>
      <c r="A15" s="93" t="str">
        <f>Inputs!A20</f>
        <v/>
      </c>
      <c r="B15" s="94" t="str">
        <f>Inputs!B20</f>
        <v/>
      </c>
      <c r="C15" s="95" t="str">
        <f>Inputs!D20</f>
        <v/>
      </c>
      <c r="D15" s="95" t="str">
        <f>Inputs!D42</f>
        <v/>
      </c>
      <c r="E15" s="95">
        <f t="shared" si="1"/>
        <v>0</v>
      </c>
      <c r="F15" s="96">
        <f t="shared" si="2"/>
        <v>0</v>
      </c>
      <c r="G15" s="96">
        <f t="shared" si="3"/>
        <v>0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>
      <c r="A16" s="93" t="str">
        <f>Inputs!A21</f>
        <v/>
      </c>
      <c r="B16" s="94" t="str">
        <f>Inputs!B21</f>
        <v/>
      </c>
      <c r="C16" s="95" t="str">
        <f>Inputs!D21</f>
        <v/>
      </c>
      <c r="D16" s="95" t="str">
        <f>Inputs!D43</f>
        <v/>
      </c>
      <c r="E16" s="95">
        <f t="shared" si="1"/>
        <v>0</v>
      </c>
      <c r="F16" s="96">
        <f t="shared" si="2"/>
        <v>0</v>
      </c>
      <c r="G16" s="96">
        <f t="shared" si="3"/>
        <v>0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>
      <c r="A17" s="93" t="str">
        <f>Inputs!A22</f>
        <v/>
      </c>
      <c r="B17" s="94" t="str">
        <f>Inputs!B22</f>
        <v/>
      </c>
      <c r="C17" s="95" t="str">
        <f>Inputs!D22</f>
        <v/>
      </c>
      <c r="D17" s="95" t="str">
        <f>Inputs!D44</f>
        <v/>
      </c>
      <c r="E17" s="95">
        <f t="shared" si="1"/>
        <v>0</v>
      </c>
      <c r="F17" s="96">
        <f t="shared" si="2"/>
        <v>0</v>
      </c>
      <c r="G17" s="96">
        <f t="shared" si="3"/>
        <v>0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>
      <c r="A18" s="93" t="str">
        <f>Inputs!A23</f>
        <v/>
      </c>
      <c r="B18" s="94" t="str">
        <f>Inputs!B23</f>
        <v/>
      </c>
      <c r="C18" s="95" t="str">
        <f>Inputs!D23</f>
        <v/>
      </c>
      <c r="D18" s="95" t="str">
        <f>Inputs!D45</f>
        <v/>
      </c>
      <c r="E18" s="95">
        <f t="shared" si="1"/>
        <v>0</v>
      </c>
      <c r="F18" s="96">
        <f t="shared" si="2"/>
        <v>0</v>
      </c>
      <c r="G18" s="96">
        <f t="shared" si="3"/>
        <v>0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>
      <c r="A19" s="93" t="str">
        <f>Inputs!A24</f>
        <v/>
      </c>
      <c r="B19" s="94" t="str">
        <f>Inputs!B24</f>
        <v/>
      </c>
      <c r="C19" s="95" t="str">
        <f>Inputs!D24</f>
        <v/>
      </c>
      <c r="D19" s="95" t="str">
        <f>Inputs!D46</f>
        <v/>
      </c>
      <c r="E19" s="95">
        <f t="shared" si="1"/>
        <v>0</v>
      </c>
      <c r="F19" s="96">
        <f t="shared" si="2"/>
        <v>0</v>
      </c>
      <c r="G19" s="96">
        <f t="shared" si="3"/>
        <v>0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>
      <c r="A20" s="93" t="str">
        <f>Inputs!A25</f>
        <v/>
      </c>
      <c r="B20" s="94" t="str">
        <f>Inputs!B25</f>
        <v/>
      </c>
      <c r="C20" s="95" t="str">
        <f>Inputs!D25</f>
        <v/>
      </c>
      <c r="D20" s="95" t="str">
        <f>Inputs!D47</f>
        <v/>
      </c>
      <c r="E20" s="95">
        <f t="shared" si="1"/>
        <v>0</v>
      </c>
      <c r="F20" s="96">
        <f t="shared" si="2"/>
        <v>0</v>
      </c>
      <c r="G20" s="96">
        <f t="shared" si="3"/>
        <v>0</v>
      </c>
      <c r="H20" s="79" t="s">
        <v>115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>
      <c r="A21" s="80" t="s">
        <v>38</v>
      </c>
      <c r="B21" s="97"/>
      <c r="C21" s="97"/>
      <c r="D21" s="97"/>
      <c r="E21" s="83">
        <f t="shared" ref="E21:G21" si="4">sum(E3:E7)</f>
        <v>1700</v>
      </c>
      <c r="F21" s="83">
        <f t="shared" si="4"/>
        <v>1900</v>
      </c>
      <c r="G21" s="98">
        <f t="shared" si="4"/>
        <v>200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</row>
    <row r="997">
      <c r="A997" s="3"/>
      <c r="B997" s="3"/>
      <c r="C997" s="3"/>
      <c r="D997" s="5" t="e">
        <v>#DIV/0!</v>
      </c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3.0"/>
    <col customWidth="1" min="2" max="9" width="12.75"/>
    <col customWidth="1" min="10" max="11" width="15.88"/>
    <col customWidth="1" min="12" max="13" width="21.88"/>
    <col customWidth="1" min="14" max="17" width="24.63"/>
  </cols>
  <sheetData>
    <row r="1">
      <c r="A1" s="89" t="s">
        <v>127</v>
      </c>
      <c r="B1" s="99"/>
      <c r="C1" s="100"/>
      <c r="D1" s="100"/>
      <c r="E1" s="100"/>
      <c r="F1" s="100"/>
      <c r="G1" s="100"/>
      <c r="H1" s="100"/>
      <c r="I1" s="100"/>
      <c r="J1" s="101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3"/>
      <c r="AK1" s="3"/>
    </row>
    <row r="2">
      <c r="A2" s="90" t="s">
        <v>120</v>
      </c>
      <c r="B2" s="90" t="s">
        <v>128</v>
      </c>
      <c r="C2" s="103" t="s">
        <v>129</v>
      </c>
      <c r="D2" s="103" t="s">
        <v>121</v>
      </c>
      <c r="E2" s="103" t="s">
        <v>130</v>
      </c>
      <c r="F2" s="103" t="s">
        <v>131</v>
      </c>
      <c r="G2" s="103" t="s">
        <v>132</v>
      </c>
      <c r="H2" s="103" t="s">
        <v>133</v>
      </c>
      <c r="I2" s="103" t="s">
        <v>134</v>
      </c>
      <c r="J2" s="101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3"/>
      <c r="AK2" s="3"/>
    </row>
    <row r="3">
      <c r="A3" s="86" t="str">
        <f>Inputs!A8</f>
        <v>Peppers</v>
      </c>
      <c r="B3" s="104">
        <f>Inputs!B30</f>
        <v>150</v>
      </c>
      <c r="C3" s="105">
        <f t="shared" ref="C3:C21" si="1">B3/SUM($B$3:$B$7)</f>
        <v>0.3225806452</v>
      </c>
      <c r="D3" s="104">
        <f>Inputs!B8</f>
        <v>200</v>
      </c>
      <c r="E3" s="106">
        <f t="shared" ref="E3:E20" si="2">C3*$D$21</f>
        <v>153.2258065</v>
      </c>
      <c r="F3" s="72">
        <f>Inputs!D30</f>
        <v>4.5</v>
      </c>
      <c r="G3" s="107">
        <f t="shared" ref="G3:G20" si="3">E3*F3</f>
        <v>689.516129</v>
      </c>
      <c r="H3" s="107">
        <f t="shared" ref="H3:H20" si="4">D3*F3</f>
        <v>900</v>
      </c>
      <c r="I3" s="107">
        <f t="shared" ref="I3:I21" si="5">G3-H3</f>
        <v>-210.483871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>
      <c r="A4" s="86" t="str">
        <f>Inputs!A9</f>
        <v>Chicken</v>
      </c>
      <c r="B4" s="104">
        <f>Inputs!B31</f>
        <v>140</v>
      </c>
      <c r="C4" s="105">
        <f t="shared" si="1"/>
        <v>0.3010752688</v>
      </c>
      <c r="D4" s="104">
        <f>Inputs!B9</f>
        <v>100</v>
      </c>
      <c r="E4" s="106">
        <f t="shared" si="2"/>
        <v>143.0107527</v>
      </c>
      <c r="F4" s="72">
        <f>Inputs!D31</f>
        <v>7</v>
      </c>
      <c r="G4" s="107">
        <f t="shared" si="3"/>
        <v>1001.075269</v>
      </c>
      <c r="H4" s="107">
        <f t="shared" si="4"/>
        <v>700</v>
      </c>
      <c r="I4" s="107">
        <f t="shared" si="5"/>
        <v>301.0752688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>
      <c r="A5" s="86" t="str">
        <f>Inputs!A10</f>
        <v>Tortillas</v>
      </c>
      <c r="B5" s="104">
        <f>Inputs!B32</f>
        <v>30</v>
      </c>
      <c r="C5" s="105">
        <f t="shared" si="1"/>
        <v>0.06451612903</v>
      </c>
      <c r="D5" s="104">
        <f>Inputs!B10</f>
        <v>25</v>
      </c>
      <c r="E5" s="106">
        <f t="shared" si="2"/>
        <v>30.64516129</v>
      </c>
      <c r="F5" s="72">
        <f>Inputs!D32</f>
        <v>5</v>
      </c>
      <c r="G5" s="107">
        <f t="shared" si="3"/>
        <v>153.2258065</v>
      </c>
      <c r="H5" s="107">
        <f t="shared" si="4"/>
        <v>125</v>
      </c>
      <c r="I5" s="107">
        <f t="shared" si="5"/>
        <v>28.22580645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>
      <c r="A6" s="86" t="str">
        <f>Inputs!A11</f>
        <v>Beans</v>
      </c>
      <c r="B6" s="104">
        <f>Inputs!B33</f>
        <v>95</v>
      </c>
      <c r="C6" s="105">
        <f t="shared" si="1"/>
        <v>0.2043010753</v>
      </c>
      <c r="D6" s="104">
        <f>Inputs!B11</f>
        <v>100</v>
      </c>
      <c r="E6" s="106">
        <f t="shared" si="2"/>
        <v>97.04301075</v>
      </c>
      <c r="F6" s="72">
        <f>Inputs!D33</f>
        <v>1</v>
      </c>
      <c r="G6" s="107">
        <f t="shared" si="3"/>
        <v>97.04301075</v>
      </c>
      <c r="H6" s="107">
        <f t="shared" si="4"/>
        <v>100</v>
      </c>
      <c r="I6" s="107">
        <f t="shared" si="5"/>
        <v>-2.956989247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>
      <c r="A7" s="86" t="str">
        <f>Inputs!A12</f>
        <v>Rice</v>
      </c>
      <c r="B7" s="104">
        <f>Inputs!B34</f>
        <v>50</v>
      </c>
      <c r="C7" s="105">
        <f t="shared" si="1"/>
        <v>0.1075268817</v>
      </c>
      <c r="D7" s="104">
        <f>Inputs!B12</f>
        <v>50</v>
      </c>
      <c r="E7" s="106">
        <f t="shared" si="2"/>
        <v>51.07526882</v>
      </c>
      <c r="F7" s="72">
        <f>Inputs!D34</f>
        <v>1.5</v>
      </c>
      <c r="G7" s="107">
        <f t="shared" si="3"/>
        <v>76.61290323</v>
      </c>
      <c r="H7" s="107">
        <f t="shared" si="4"/>
        <v>75</v>
      </c>
      <c r="I7" s="107">
        <f t="shared" si="5"/>
        <v>1.612903226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</row>
    <row r="8">
      <c r="A8" s="86" t="str">
        <f>Inputs!A13</f>
        <v/>
      </c>
      <c r="B8" s="104" t="str">
        <f>Inputs!B35</f>
        <v/>
      </c>
      <c r="C8" s="105">
        <f t="shared" si="1"/>
        <v>0</v>
      </c>
      <c r="D8" s="104" t="str">
        <f>Inputs!B13</f>
        <v/>
      </c>
      <c r="E8" s="106">
        <f t="shared" si="2"/>
        <v>0</v>
      </c>
      <c r="F8" s="72" t="str">
        <f>Inputs!D35</f>
        <v/>
      </c>
      <c r="G8" s="107">
        <f t="shared" si="3"/>
        <v>0</v>
      </c>
      <c r="H8" s="107">
        <f t="shared" si="4"/>
        <v>0</v>
      </c>
      <c r="I8" s="107">
        <f t="shared" si="5"/>
        <v>0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</row>
    <row r="9">
      <c r="A9" s="86" t="str">
        <f>Inputs!A14</f>
        <v/>
      </c>
      <c r="B9" s="104" t="str">
        <f>Inputs!B36</f>
        <v/>
      </c>
      <c r="C9" s="105">
        <f t="shared" si="1"/>
        <v>0</v>
      </c>
      <c r="D9" s="104" t="str">
        <f>Inputs!B14</f>
        <v/>
      </c>
      <c r="E9" s="106">
        <f t="shared" si="2"/>
        <v>0</v>
      </c>
      <c r="F9" s="72" t="str">
        <f>Inputs!D36</f>
        <v/>
      </c>
      <c r="G9" s="107">
        <f t="shared" si="3"/>
        <v>0</v>
      </c>
      <c r="H9" s="107">
        <f t="shared" si="4"/>
        <v>0</v>
      </c>
      <c r="I9" s="107">
        <f t="shared" si="5"/>
        <v>0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</row>
    <row r="10">
      <c r="A10" s="86" t="str">
        <f>Inputs!A15</f>
        <v/>
      </c>
      <c r="B10" s="104" t="str">
        <f>Inputs!B37</f>
        <v/>
      </c>
      <c r="C10" s="105">
        <f t="shared" si="1"/>
        <v>0</v>
      </c>
      <c r="D10" s="104" t="str">
        <f>Inputs!B15</f>
        <v/>
      </c>
      <c r="E10" s="106">
        <f t="shared" si="2"/>
        <v>0</v>
      </c>
      <c r="F10" s="72" t="str">
        <f>Inputs!D37</f>
        <v/>
      </c>
      <c r="G10" s="107">
        <f t="shared" si="3"/>
        <v>0</v>
      </c>
      <c r="H10" s="107">
        <f t="shared" si="4"/>
        <v>0</v>
      </c>
      <c r="I10" s="107">
        <f t="shared" si="5"/>
        <v>0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</row>
    <row r="11">
      <c r="A11" s="86" t="str">
        <f>Inputs!A16</f>
        <v/>
      </c>
      <c r="B11" s="104" t="str">
        <f>Inputs!B38</f>
        <v/>
      </c>
      <c r="C11" s="105">
        <f t="shared" si="1"/>
        <v>0</v>
      </c>
      <c r="D11" s="104" t="str">
        <f>Inputs!B16</f>
        <v/>
      </c>
      <c r="E11" s="106">
        <f t="shared" si="2"/>
        <v>0</v>
      </c>
      <c r="F11" s="72" t="str">
        <f>Inputs!D38</f>
        <v/>
      </c>
      <c r="G11" s="107">
        <f t="shared" si="3"/>
        <v>0</v>
      </c>
      <c r="H11" s="107">
        <f t="shared" si="4"/>
        <v>0</v>
      </c>
      <c r="I11" s="107">
        <f t="shared" si="5"/>
        <v>0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>
      <c r="A12" s="86" t="str">
        <f>Inputs!A17</f>
        <v/>
      </c>
      <c r="B12" s="104" t="str">
        <f>Inputs!B39</f>
        <v/>
      </c>
      <c r="C12" s="105">
        <f t="shared" si="1"/>
        <v>0</v>
      </c>
      <c r="D12" s="104" t="str">
        <f>Inputs!B17</f>
        <v/>
      </c>
      <c r="E12" s="106">
        <f t="shared" si="2"/>
        <v>0</v>
      </c>
      <c r="F12" s="72" t="str">
        <f>Inputs!D39</f>
        <v/>
      </c>
      <c r="G12" s="107">
        <f t="shared" si="3"/>
        <v>0</v>
      </c>
      <c r="H12" s="107">
        <f t="shared" si="4"/>
        <v>0</v>
      </c>
      <c r="I12" s="107">
        <f t="shared" si="5"/>
        <v>0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  <row r="13">
      <c r="A13" s="86" t="str">
        <f>Inputs!A18</f>
        <v/>
      </c>
      <c r="B13" s="104" t="str">
        <f>Inputs!B40</f>
        <v/>
      </c>
      <c r="C13" s="105">
        <f t="shared" si="1"/>
        <v>0</v>
      </c>
      <c r="D13" s="104" t="str">
        <f>Inputs!B18</f>
        <v/>
      </c>
      <c r="E13" s="106">
        <f t="shared" si="2"/>
        <v>0</v>
      </c>
      <c r="F13" s="72" t="str">
        <f>Inputs!D40</f>
        <v/>
      </c>
      <c r="G13" s="107">
        <f t="shared" si="3"/>
        <v>0</v>
      </c>
      <c r="H13" s="107">
        <f t="shared" si="4"/>
        <v>0</v>
      </c>
      <c r="I13" s="107">
        <f t="shared" si="5"/>
        <v>0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>
      <c r="A14" s="86" t="str">
        <f>Inputs!A19</f>
        <v/>
      </c>
      <c r="B14" s="104" t="str">
        <f>Inputs!B41</f>
        <v/>
      </c>
      <c r="C14" s="105">
        <f t="shared" si="1"/>
        <v>0</v>
      </c>
      <c r="D14" s="104" t="str">
        <f>Inputs!B19</f>
        <v/>
      </c>
      <c r="E14" s="106">
        <f t="shared" si="2"/>
        <v>0</v>
      </c>
      <c r="F14" s="72" t="str">
        <f>Inputs!D41</f>
        <v/>
      </c>
      <c r="G14" s="107">
        <f t="shared" si="3"/>
        <v>0</v>
      </c>
      <c r="H14" s="107">
        <f t="shared" si="4"/>
        <v>0</v>
      </c>
      <c r="I14" s="107">
        <f t="shared" si="5"/>
        <v>0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>
      <c r="A15" s="86" t="str">
        <f>Inputs!A20</f>
        <v/>
      </c>
      <c r="B15" s="104" t="str">
        <f>Inputs!B42</f>
        <v/>
      </c>
      <c r="C15" s="105">
        <f t="shared" si="1"/>
        <v>0</v>
      </c>
      <c r="D15" s="104" t="str">
        <f>Inputs!B20</f>
        <v/>
      </c>
      <c r="E15" s="106">
        <f t="shared" si="2"/>
        <v>0</v>
      </c>
      <c r="F15" s="72" t="str">
        <f>Inputs!D42</f>
        <v/>
      </c>
      <c r="G15" s="107">
        <f t="shared" si="3"/>
        <v>0</v>
      </c>
      <c r="H15" s="107">
        <f t="shared" si="4"/>
        <v>0</v>
      </c>
      <c r="I15" s="107">
        <f t="shared" si="5"/>
        <v>0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>
      <c r="A16" s="86" t="str">
        <f>Inputs!A21</f>
        <v/>
      </c>
      <c r="B16" s="104" t="str">
        <f>Inputs!B43</f>
        <v/>
      </c>
      <c r="C16" s="105">
        <f t="shared" si="1"/>
        <v>0</v>
      </c>
      <c r="D16" s="104" t="str">
        <f>Inputs!B21</f>
        <v/>
      </c>
      <c r="E16" s="106">
        <f t="shared" si="2"/>
        <v>0</v>
      </c>
      <c r="F16" s="72" t="str">
        <f>Inputs!D43</f>
        <v/>
      </c>
      <c r="G16" s="107">
        <f t="shared" si="3"/>
        <v>0</v>
      </c>
      <c r="H16" s="107">
        <f t="shared" si="4"/>
        <v>0</v>
      </c>
      <c r="I16" s="107">
        <f t="shared" si="5"/>
        <v>0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>
      <c r="A17" s="86" t="str">
        <f>Inputs!A22</f>
        <v/>
      </c>
      <c r="B17" s="104" t="str">
        <f>Inputs!B44</f>
        <v/>
      </c>
      <c r="C17" s="105">
        <f t="shared" si="1"/>
        <v>0</v>
      </c>
      <c r="D17" s="104" t="str">
        <f>Inputs!B22</f>
        <v/>
      </c>
      <c r="E17" s="106">
        <f t="shared" si="2"/>
        <v>0</v>
      </c>
      <c r="F17" s="72" t="str">
        <f>Inputs!D44</f>
        <v/>
      </c>
      <c r="G17" s="107">
        <f t="shared" si="3"/>
        <v>0</v>
      </c>
      <c r="H17" s="107">
        <f t="shared" si="4"/>
        <v>0</v>
      </c>
      <c r="I17" s="107">
        <f t="shared" si="5"/>
        <v>0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>
      <c r="A18" s="86" t="str">
        <f>Inputs!A23</f>
        <v/>
      </c>
      <c r="B18" s="104" t="str">
        <f>Inputs!B45</f>
        <v/>
      </c>
      <c r="C18" s="105">
        <f t="shared" si="1"/>
        <v>0</v>
      </c>
      <c r="D18" s="104" t="str">
        <f>Inputs!B23</f>
        <v/>
      </c>
      <c r="E18" s="106">
        <f t="shared" si="2"/>
        <v>0</v>
      </c>
      <c r="F18" s="72" t="str">
        <f>Inputs!D45</f>
        <v/>
      </c>
      <c r="G18" s="107">
        <f t="shared" si="3"/>
        <v>0</v>
      </c>
      <c r="H18" s="107">
        <f t="shared" si="4"/>
        <v>0</v>
      </c>
      <c r="I18" s="107">
        <f t="shared" si="5"/>
        <v>0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>
      <c r="A19" s="86" t="str">
        <f>Inputs!A24</f>
        <v/>
      </c>
      <c r="B19" s="104" t="str">
        <f>Inputs!B46</f>
        <v/>
      </c>
      <c r="C19" s="105">
        <f t="shared" si="1"/>
        <v>0</v>
      </c>
      <c r="D19" s="104" t="str">
        <f>Inputs!B24</f>
        <v/>
      </c>
      <c r="E19" s="106">
        <f t="shared" si="2"/>
        <v>0</v>
      </c>
      <c r="F19" s="72" t="str">
        <f>Inputs!D46</f>
        <v/>
      </c>
      <c r="G19" s="107">
        <f t="shared" si="3"/>
        <v>0</v>
      </c>
      <c r="H19" s="107">
        <f t="shared" si="4"/>
        <v>0</v>
      </c>
      <c r="I19" s="107">
        <f t="shared" si="5"/>
        <v>0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>
      <c r="A20" s="86" t="str">
        <f>Inputs!A25</f>
        <v/>
      </c>
      <c r="B20" s="104" t="str">
        <f>Inputs!B47</f>
        <v/>
      </c>
      <c r="C20" s="105">
        <f t="shared" si="1"/>
        <v>0</v>
      </c>
      <c r="D20" s="104" t="str">
        <f>Inputs!B25</f>
        <v/>
      </c>
      <c r="E20" s="106">
        <f t="shared" si="2"/>
        <v>0</v>
      </c>
      <c r="F20" s="72" t="str">
        <f>Inputs!D47</f>
        <v/>
      </c>
      <c r="G20" s="107">
        <f t="shared" si="3"/>
        <v>0</v>
      </c>
      <c r="H20" s="107">
        <f t="shared" si="4"/>
        <v>0</v>
      </c>
      <c r="I20" s="107">
        <f t="shared" si="5"/>
        <v>0</v>
      </c>
      <c r="J20" s="79" t="s">
        <v>115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>
      <c r="A21" s="108" t="s">
        <v>38</v>
      </c>
      <c r="B21" s="109">
        <f>SUM(B3:B7)</f>
        <v>465</v>
      </c>
      <c r="C21" s="110">
        <f t="shared" si="1"/>
        <v>1</v>
      </c>
      <c r="D21" s="109">
        <f t="shared" ref="D21:E21" si="6">sum(D3:D7)</f>
        <v>475</v>
      </c>
      <c r="E21" s="109">
        <f t="shared" si="6"/>
        <v>475</v>
      </c>
      <c r="F21" s="111"/>
      <c r="G21" s="112">
        <f t="shared" ref="G21:H21" si="7">sum(G3:G7)</f>
        <v>2017.473118</v>
      </c>
      <c r="H21" s="112">
        <f t="shared" si="7"/>
        <v>1900</v>
      </c>
      <c r="I21" s="98">
        <f t="shared" si="5"/>
        <v>117.4731183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</row>
    <row r="2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</row>
    <row r="2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</row>
    <row r="28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</row>
    <row r="2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</row>
    <row r="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</row>
    <row r="3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</row>
    <row r="3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5" t="e">
        <v>#DIV/0!</v>
      </c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75"/>
  </cols>
  <sheetData>
    <row r="1">
      <c r="A1" s="113" t="s">
        <v>135</v>
      </c>
    </row>
    <row r="3">
      <c r="A3" s="114" t="s">
        <v>136</v>
      </c>
    </row>
    <row r="4">
      <c r="A4" s="90" t="s">
        <v>120</v>
      </c>
      <c r="B4" s="91" t="s">
        <v>121</v>
      </c>
      <c r="C4" s="91" t="s">
        <v>137</v>
      </c>
      <c r="D4" s="91" t="s">
        <v>138</v>
      </c>
      <c r="E4" s="91" t="s">
        <v>139</v>
      </c>
      <c r="F4" s="91" t="s">
        <v>128</v>
      </c>
      <c r="G4" s="91" t="s">
        <v>140</v>
      </c>
      <c r="H4" s="91" t="s">
        <v>125</v>
      </c>
      <c r="I4" s="91" t="s">
        <v>141</v>
      </c>
      <c r="J4" s="91" t="s">
        <v>126</v>
      </c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</row>
    <row r="5">
      <c r="A5" s="116" t="str">
        <f>Inputs!A8</f>
        <v>Peppers</v>
      </c>
      <c r="B5" s="117">
        <f>Inputs!B8</f>
        <v>200</v>
      </c>
      <c r="C5" s="118">
        <f>Inputs!$B$51</f>
        <v>600</v>
      </c>
      <c r="D5" s="119">
        <f t="shared" ref="D5:D23" si="1">B5/C5</f>
        <v>0.3333333333</v>
      </c>
      <c r="E5" s="118">
        <f>Inputs!$B$52</f>
        <v>720</v>
      </c>
      <c r="F5" s="117">
        <f>Inputs!B30</f>
        <v>150</v>
      </c>
      <c r="G5" s="119">
        <f t="shared" ref="G5:G23" si="2">F5/E5</f>
        <v>0.2083333333</v>
      </c>
      <c r="H5" s="120">
        <f>Inputs!C30</f>
        <v>675</v>
      </c>
      <c r="I5" s="119">
        <f t="shared" ref="I5:I22" si="3">H5/F5*(F5/$F$23)</f>
        <v>1.451612903</v>
      </c>
      <c r="J5" s="121">
        <f t="shared" ref="J5:J23" si="4">(E5-C5)*$D$23*I5</f>
        <v>137.9032258</v>
      </c>
    </row>
    <row r="6">
      <c r="A6" s="116" t="str">
        <f>Inputs!A9</f>
        <v>Chicken</v>
      </c>
      <c r="B6" s="117">
        <f>Inputs!B9</f>
        <v>100</v>
      </c>
      <c r="C6" s="118">
        <f>Inputs!$B$51</f>
        <v>600</v>
      </c>
      <c r="D6" s="119">
        <f t="shared" si="1"/>
        <v>0.1666666667</v>
      </c>
      <c r="E6" s="118">
        <f>Inputs!$B$52</f>
        <v>720</v>
      </c>
      <c r="F6" s="117">
        <f>Inputs!B31</f>
        <v>140</v>
      </c>
      <c r="G6" s="119">
        <f t="shared" si="2"/>
        <v>0.1944444444</v>
      </c>
      <c r="H6" s="120">
        <f>Inputs!C31</f>
        <v>980</v>
      </c>
      <c r="I6" s="119">
        <f t="shared" si="3"/>
        <v>2.107526882</v>
      </c>
      <c r="J6" s="121">
        <f t="shared" si="4"/>
        <v>200.2150538</v>
      </c>
    </row>
    <row r="7">
      <c r="A7" s="116" t="str">
        <f>Inputs!A10</f>
        <v>Tortillas</v>
      </c>
      <c r="B7" s="117">
        <f>Inputs!B10</f>
        <v>25</v>
      </c>
      <c r="C7" s="118">
        <f>Inputs!$B$51</f>
        <v>600</v>
      </c>
      <c r="D7" s="119">
        <f t="shared" si="1"/>
        <v>0.04166666667</v>
      </c>
      <c r="E7" s="118">
        <f>Inputs!$B$52</f>
        <v>720</v>
      </c>
      <c r="F7" s="117">
        <f>Inputs!B32</f>
        <v>30</v>
      </c>
      <c r="G7" s="119">
        <f t="shared" si="2"/>
        <v>0.04166666667</v>
      </c>
      <c r="H7" s="120">
        <f>Inputs!C32</f>
        <v>150</v>
      </c>
      <c r="I7" s="119">
        <f t="shared" si="3"/>
        <v>0.3225806452</v>
      </c>
      <c r="J7" s="121">
        <f t="shared" si="4"/>
        <v>30.64516129</v>
      </c>
    </row>
    <row r="8">
      <c r="A8" s="116" t="str">
        <f>Inputs!A11</f>
        <v>Beans</v>
      </c>
      <c r="B8" s="117">
        <f>Inputs!B11</f>
        <v>100</v>
      </c>
      <c r="C8" s="118">
        <f>Inputs!$B$51</f>
        <v>600</v>
      </c>
      <c r="D8" s="119">
        <f t="shared" si="1"/>
        <v>0.1666666667</v>
      </c>
      <c r="E8" s="118">
        <f>Inputs!$B$52</f>
        <v>720</v>
      </c>
      <c r="F8" s="117">
        <f>Inputs!B33</f>
        <v>95</v>
      </c>
      <c r="G8" s="119">
        <f t="shared" si="2"/>
        <v>0.1319444444</v>
      </c>
      <c r="H8" s="120">
        <f>Inputs!C33</f>
        <v>95</v>
      </c>
      <c r="I8" s="119">
        <f t="shared" si="3"/>
        <v>0.2043010753</v>
      </c>
      <c r="J8" s="121">
        <f t="shared" si="4"/>
        <v>19.40860215</v>
      </c>
    </row>
    <row r="9">
      <c r="A9" s="116" t="str">
        <f>Inputs!A12</f>
        <v>Rice</v>
      </c>
      <c r="B9" s="117">
        <f>Inputs!B12</f>
        <v>50</v>
      </c>
      <c r="C9" s="118">
        <f>Inputs!$B$51</f>
        <v>600</v>
      </c>
      <c r="D9" s="119">
        <f t="shared" si="1"/>
        <v>0.08333333333</v>
      </c>
      <c r="E9" s="118">
        <f>Inputs!$B$52</f>
        <v>720</v>
      </c>
      <c r="F9" s="117">
        <f>Inputs!B34</f>
        <v>50</v>
      </c>
      <c r="G9" s="119">
        <f t="shared" si="2"/>
        <v>0.06944444444</v>
      </c>
      <c r="H9" s="120">
        <f>Inputs!C34</f>
        <v>75</v>
      </c>
      <c r="I9" s="119">
        <f t="shared" si="3"/>
        <v>0.1612903226</v>
      </c>
      <c r="J9" s="121">
        <f t="shared" si="4"/>
        <v>15.32258065</v>
      </c>
    </row>
    <row r="10">
      <c r="A10" s="116" t="str">
        <f>Inputs!A13</f>
        <v/>
      </c>
      <c r="B10" s="117" t="str">
        <f>Inputs!B13</f>
        <v/>
      </c>
      <c r="C10" s="118">
        <f>Inputs!$B$51</f>
        <v>600</v>
      </c>
      <c r="D10" s="119">
        <f t="shared" si="1"/>
        <v>0</v>
      </c>
      <c r="E10" s="118">
        <f>Inputs!$B$52</f>
        <v>720</v>
      </c>
      <c r="F10" s="117" t="str">
        <f>Inputs!B35</f>
        <v/>
      </c>
      <c r="G10" s="119">
        <f t="shared" si="2"/>
        <v>0</v>
      </c>
      <c r="H10" s="120" t="str">
        <f>Inputs!C35</f>
        <v/>
      </c>
      <c r="I10" s="119" t="str">
        <f t="shared" si="3"/>
        <v>#DIV/0!</v>
      </c>
      <c r="J10" s="121" t="str">
        <f t="shared" si="4"/>
        <v>#DIV/0!</v>
      </c>
    </row>
    <row r="11">
      <c r="A11" s="116" t="str">
        <f>Inputs!A14</f>
        <v/>
      </c>
      <c r="B11" s="117" t="str">
        <f>Inputs!B14</f>
        <v/>
      </c>
      <c r="C11" s="118">
        <f>Inputs!$B$51</f>
        <v>600</v>
      </c>
      <c r="D11" s="119">
        <f t="shared" si="1"/>
        <v>0</v>
      </c>
      <c r="E11" s="118">
        <f>Inputs!$B$52</f>
        <v>720</v>
      </c>
      <c r="F11" s="117" t="str">
        <f>Inputs!B36</f>
        <v/>
      </c>
      <c r="G11" s="119">
        <f t="shared" si="2"/>
        <v>0</v>
      </c>
      <c r="H11" s="120" t="str">
        <f>Inputs!C36</f>
        <v/>
      </c>
      <c r="I11" s="119" t="str">
        <f t="shared" si="3"/>
        <v>#DIV/0!</v>
      </c>
      <c r="J11" s="121" t="str">
        <f t="shared" si="4"/>
        <v>#DIV/0!</v>
      </c>
    </row>
    <row r="12">
      <c r="A12" s="116" t="str">
        <f>Inputs!A15</f>
        <v/>
      </c>
      <c r="B12" s="117" t="str">
        <f>Inputs!B15</f>
        <v/>
      </c>
      <c r="C12" s="118">
        <f>Inputs!$B$51</f>
        <v>600</v>
      </c>
      <c r="D12" s="119">
        <f t="shared" si="1"/>
        <v>0</v>
      </c>
      <c r="E12" s="118">
        <f>Inputs!$B$52</f>
        <v>720</v>
      </c>
      <c r="F12" s="117" t="str">
        <f>Inputs!B37</f>
        <v/>
      </c>
      <c r="G12" s="119">
        <f t="shared" si="2"/>
        <v>0</v>
      </c>
      <c r="H12" s="120" t="str">
        <f>Inputs!C37</f>
        <v/>
      </c>
      <c r="I12" s="119" t="str">
        <f t="shared" si="3"/>
        <v>#DIV/0!</v>
      </c>
      <c r="J12" s="121" t="str">
        <f t="shared" si="4"/>
        <v>#DIV/0!</v>
      </c>
    </row>
    <row r="13">
      <c r="A13" s="116" t="str">
        <f>Inputs!A16</f>
        <v/>
      </c>
      <c r="B13" s="117" t="str">
        <f>Inputs!B16</f>
        <v/>
      </c>
      <c r="C13" s="118">
        <f>Inputs!$B$51</f>
        <v>600</v>
      </c>
      <c r="D13" s="119">
        <f t="shared" si="1"/>
        <v>0</v>
      </c>
      <c r="E13" s="118">
        <f>Inputs!$B$52</f>
        <v>720</v>
      </c>
      <c r="F13" s="117" t="str">
        <f>Inputs!B38</f>
        <v/>
      </c>
      <c r="G13" s="119">
        <f t="shared" si="2"/>
        <v>0</v>
      </c>
      <c r="H13" s="120" t="str">
        <f>Inputs!C38</f>
        <v/>
      </c>
      <c r="I13" s="119" t="str">
        <f t="shared" si="3"/>
        <v>#DIV/0!</v>
      </c>
      <c r="J13" s="121" t="str">
        <f t="shared" si="4"/>
        <v>#DIV/0!</v>
      </c>
    </row>
    <row r="14">
      <c r="A14" s="116" t="str">
        <f>Inputs!A17</f>
        <v/>
      </c>
      <c r="B14" s="117" t="str">
        <f>Inputs!B17</f>
        <v/>
      </c>
      <c r="C14" s="118">
        <f>Inputs!$B$51</f>
        <v>600</v>
      </c>
      <c r="D14" s="119">
        <f t="shared" si="1"/>
        <v>0</v>
      </c>
      <c r="E14" s="118">
        <f>Inputs!$B$52</f>
        <v>720</v>
      </c>
      <c r="F14" s="117" t="str">
        <f>Inputs!B39</f>
        <v/>
      </c>
      <c r="G14" s="119">
        <f t="shared" si="2"/>
        <v>0</v>
      </c>
      <c r="H14" s="120" t="str">
        <f>Inputs!C39</f>
        <v/>
      </c>
      <c r="I14" s="119" t="str">
        <f t="shared" si="3"/>
        <v>#DIV/0!</v>
      </c>
      <c r="J14" s="121" t="str">
        <f t="shared" si="4"/>
        <v>#DIV/0!</v>
      </c>
    </row>
    <row r="15">
      <c r="A15" s="116" t="str">
        <f>Inputs!A18</f>
        <v/>
      </c>
      <c r="B15" s="117" t="str">
        <f>Inputs!B18</f>
        <v/>
      </c>
      <c r="C15" s="118">
        <f>Inputs!$B$51</f>
        <v>600</v>
      </c>
      <c r="D15" s="119">
        <f t="shared" si="1"/>
        <v>0</v>
      </c>
      <c r="E15" s="118">
        <f>Inputs!$B$52</f>
        <v>720</v>
      </c>
      <c r="F15" s="117" t="str">
        <f>Inputs!B40</f>
        <v/>
      </c>
      <c r="G15" s="119">
        <f t="shared" si="2"/>
        <v>0</v>
      </c>
      <c r="H15" s="120" t="str">
        <f>Inputs!C40</f>
        <v/>
      </c>
      <c r="I15" s="119" t="str">
        <f t="shared" si="3"/>
        <v>#DIV/0!</v>
      </c>
      <c r="J15" s="121" t="str">
        <f t="shared" si="4"/>
        <v>#DIV/0!</v>
      </c>
    </row>
    <row r="16">
      <c r="A16" s="116" t="str">
        <f>Inputs!A19</f>
        <v/>
      </c>
      <c r="B16" s="117" t="str">
        <f>Inputs!B19</f>
        <v/>
      </c>
      <c r="C16" s="118">
        <f>Inputs!$B$51</f>
        <v>600</v>
      </c>
      <c r="D16" s="119">
        <f t="shared" si="1"/>
        <v>0</v>
      </c>
      <c r="E16" s="118">
        <f>Inputs!$B$52</f>
        <v>720</v>
      </c>
      <c r="F16" s="117" t="str">
        <f>Inputs!B41</f>
        <v/>
      </c>
      <c r="G16" s="119">
        <f t="shared" si="2"/>
        <v>0</v>
      </c>
      <c r="H16" s="120" t="str">
        <f>Inputs!C41</f>
        <v/>
      </c>
      <c r="I16" s="119" t="str">
        <f t="shared" si="3"/>
        <v>#DIV/0!</v>
      </c>
      <c r="J16" s="121" t="str">
        <f t="shared" si="4"/>
        <v>#DIV/0!</v>
      </c>
    </row>
    <row r="17">
      <c r="A17" s="116" t="str">
        <f>Inputs!A20</f>
        <v/>
      </c>
      <c r="B17" s="117" t="str">
        <f>Inputs!B20</f>
        <v/>
      </c>
      <c r="C17" s="118">
        <f>Inputs!$B$51</f>
        <v>600</v>
      </c>
      <c r="D17" s="119">
        <f t="shared" si="1"/>
        <v>0</v>
      </c>
      <c r="E17" s="118">
        <f>Inputs!$B$52</f>
        <v>720</v>
      </c>
      <c r="F17" s="117" t="str">
        <f>Inputs!B42</f>
        <v/>
      </c>
      <c r="G17" s="119">
        <f t="shared" si="2"/>
        <v>0</v>
      </c>
      <c r="H17" s="120" t="str">
        <f>Inputs!C42</f>
        <v/>
      </c>
      <c r="I17" s="119" t="str">
        <f t="shared" si="3"/>
        <v>#DIV/0!</v>
      </c>
      <c r="J17" s="121" t="str">
        <f t="shared" si="4"/>
        <v>#DIV/0!</v>
      </c>
    </row>
    <row r="18">
      <c r="A18" s="116" t="str">
        <f>Inputs!A21</f>
        <v/>
      </c>
      <c r="B18" s="117" t="str">
        <f>Inputs!B21</f>
        <v/>
      </c>
      <c r="C18" s="118">
        <f>Inputs!$B$51</f>
        <v>600</v>
      </c>
      <c r="D18" s="119">
        <f t="shared" si="1"/>
        <v>0</v>
      </c>
      <c r="E18" s="118">
        <f>Inputs!$B$52</f>
        <v>720</v>
      </c>
      <c r="F18" s="117" t="str">
        <f>Inputs!B43</f>
        <v/>
      </c>
      <c r="G18" s="119">
        <f t="shared" si="2"/>
        <v>0</v>
      </c>
      <c r="H18" s="120" t="str">
        <f>Inputs!C43</f>
        <v/>
      </c>
      <c r="I18" s="119" t="str">
        <f t="shared" si="3"/>
        <v>#DIV/0!</v>
      </c>
      <c r="J18" s="121" t="str">
        <f t="shared" si="4"/>
        <v>#DIV/0!</v>
      </c>
    </row>
    <row r="19">
      <c r="A19" s="116" t="str">
        <f>Inputs!A22</f>
        <v/>
      </c>
      <c r="B19" s="117" t="str">
        <f>Inputs!B22</f>
        <v/>
      </c>
      <c r="C19" s="118">
        <f>Inputs!$B$51</f>
        <v>600</v>
      </c>
      <c r="D19" s="119">
        <f t="shared" si="1"/>
        <v>0</v>
      </c>
      <c r="E19" s="118">
        <f>Inputs!$B$52</f>
        <v>720</v>
      </c>
      <c r="F19" s="117" t="str">
        <f>Inputs!B44</f>
        <v/>
      </c>
      <c r="G19" s="119">
        <f t="shared" si="2"/>
        <v>0</v>
      </c>
      <c r="H19" s="120" t="str">
        <f>Inputs!C44</f>
        <v/>
      </c>
      <c r="I19" s="119" t="str">
        <f t="shared" si="3"/>
        <v>#DIV/0!</v>
      </c>
      <c r="J19" s="121" t="str">
        <f t="shared" si="4"/>
        <v>#DIV/0!</v>
      </c>
    </row>
    <row r="20">
      <c r="A20" s="116" t="str">
        <f>Inputs!A23</f>
        <v/>
      </c>
      <c r="B20" s="117" t="str">
        <f>Inputs!B23</f>
        <v/>
      </c>
      <c r="C20" s="118">
        <f>Inputs!$B$51</f>
        <v>600</v>
      </c>
      <c r="D20" s="119">
        <f t="shared" si="1"/>
        <v>0</v>
      </c>
      <c r="E20" s="118">
        <f>Inputs!$B$52</f>
        <v>720</v>
      </c>
      <c r="F20" s="117" t="str">
        <f>Inputs!B45</f>
        <v/>
      </c>
      <c r="G20" s="119">
        <f t="shared" si="2"/>
        <v>0</v>
      </c>
      <c r="H20" s="120" t="str">
        <f>Inputs!C45</f>
        <v/>
      </c>
      <c r="I20" s="119" t="str">
        <f t="shared" si="3"/>
        <v>#DIV/0!</v>
      </c>
      <c r="J20" s="121" t="str">
        <f t="shared" si="4"/>
        <v>#DIV/0!</v>
      </c>
    </row>
    <row r="21">
      <c r="A21" s="116" t="str">
        <f>Inputs!A24</f>
        <v/>
      </c>
      <c r="B21" s="117" t="str">
        <f>Inputs!B24</f>
        <v/>
      </c>
      <c r="C21" s="118">
        <f>Inputs!$B$51</f>
        <v>600</v>
      </c>
      <c r="D21" s="119">
        <f t="shared" si="1"/>
        <v>0</v>
      </c>
      <c r="E21" s="118">
        <f>Inputs!$B$52</f>
        <v>720</v>
      </c>
      <c r="F21" s="117" t="str">
        <f>Inputs!B46</f>
        <v/>
      </c>
      <c r="G21" s="119">
        <f t="shared" si="2"/>
        <v>0</v>
      </c>
      <c r="H21" s="120" t="str">
        <f>Inputs!C46</f>
        <v/>
      </c>
      <c r="I21" s="119" t="str">
        <f t="shared" si="3"/>
        <v>#DIV/0!</v>
      </c>
      <c r="J21" s="121" t="str">
        <f t="shared" si="4"/>
        <v>#DIV/0!</v>
      </c>
    </row>
    <row r="22">
      <c r="A22" s="116" t="str">
        <f>Inputs!A25</f>
        <v/>
      </c>
      <c r="B22" s="117" t="str">
        <f>Inputs!B25</f>
        <v/>
      </c>
      <c r="C22" s="118">
        <f>Inputs!$B$51</f>
        <v>600</v>
      </c>
      <c r="D22" s="119">
        <f t="shared" si="1"/>
        <v>0</v>
      </c>
      <c r="E22" s="118">
        <f>Inputs!$B$52</f>
        <v>720</v>
      </c>
      <c r="F22" s="117" t="str">
        <f>Inputs!B47</f>
        <v/>
      </c>
      <c r="G22" s="119">
        <f t="shared" si="2"/>
        <v>0</v>
      </c>
      <c r="H22" s="120" t="str">
        <f>Inputs!C47</f>
        <v/>
      </c>
      <c r="I22" s="119" t="str">
        <f t="shared" si="3"/>
        <v>#DIV/0!</v>
      </c>
      <c r="J22" s="121" t="str">
        <f t="shared" si="4"/>
        <v>#DIV/0!</v>
      </c>
      <c r="K22" s="79" t="s">
        <v>115</v>
      </c>
    </row>
    <row r="23">
      <c r="A23" s="122" t="s">
        <v>38</v>
      </c>
      <c r="B23" s="123">
        <f>SUM(B5:B9)</f>
        <v>475</v>
      </c>
      <c r="C23" s="124">
        <f>Inputs!$B$51</f>
        <v>600</v>
      </c>
      <c r="D23" s="125">
        <f t="shared" si="1"/>
        <v>0.7916666667</v>
      </c>
      <c r="E23" s="124">
        <f>Inputs!$B$52</f>
        <v>720</v>
      </c>
      <c r="F23" s="123">
        <f>SUM(F5:F9)</f>
        <v>465</v>
      </c>
      <c r="G23" s="125">
        <f t="shared" si="2"/>
        <v>0.6458333333</v>
      </c>
      <c r="H23" s="126">
        <f>SUM(H5:H9)</f>
        <v>1975</v>
      </c>
      <c r="I23" s="125">
        <f>H23/F23</f>
        <v>4.247311828</v>
      </c>
      <c r="J23" s="127">
        <f t="shared" si="4"/>
        <v>403.4946237</v>
      </c>
    </row>
    <row r="25">
      <c r="A25" s="114" t="s">
        <v>142</v>
      </c>
    </row>
    <row r="26">
      <c r="A26" s="90" t="s">
        <v>120</v>
      </c>
      <c r="B26" s="91" t="s">
        <v>121</v>
      </c>
      <c r="C26" s="91" t="s">
        <v>137</v>
      </c>
      <c r="D26" s="91" t="s">
        <v>138</v>
      </c>
      <c r="E26" s="91" t="s">
        <v>139</v>
      </c>
      <c r="F26" s="91" t="s">
        <v>128</v>
      </c>
      <c r="G26" s="91" t="s">
        <v>140</v>
      </c>
      <c r="H26" s="91" t="s">
        <v>125</v>
      </c>
      <c r="I26" s="91" t="s">
        <v>143</v>
      </c>
      <c r="J26" s="91" t="s">
        <v>126</v>
      </c>
    </row>
    <row r="27">
      <c r="A27" s="116" t="str">
        <f>Inputs!A8</f>
        <v>Peppers</v>
      </c>
      <c r="B27" s="117">
        <f t="shared" ref="B27:I27" si="5">B5</f>
        <v>200</v>
      </c>
      <c r="C27" s="118">
        <f t="shared" si="5"/>
        <v>600</v>
      </c>
      <c r="D27" s="119">
        <f t="shared" si="5"/>
        <v>0.3333333333</v>
      </c>
      <c r="E27" s="118">
        <f t="shared" si="5"/>
        <v>720</v>
      </c>
      <c r="F27" s="117">
        <f t="shared" si="5"/>
        <v>150</v>
      </c>
      <c r="G27" s="119">
        <f t="shared" si="5"/>
        <v>0.2083333333</v>
      </c>
      <c r="H27" s="120">
        <f t="shared" si="5"/>
        <v>675</v>
      </c>
      <c r="I27" s="119">
        <f t="shared" si="5"/>
        <v>1.451612903</v>
      </c>
      <c r="J27" s="121">
        <f t="shared" ref="J27:J45" si="7">($G$45-$D$45)*E27*I27</f>
        <v>-152.4193548</v>
      </c>
    </row>
    <row r="28">
      <c r="A28" s="116" t="str">
        <f>Inputs!A9</f>
        <v>Chicken</v>
      </c>
      <c r="B28" s="117">
        <f t="shared" ref="B28:I28" si="6">B6</f>
        <v>100</v>
      </c>
      <c r="C28" s="118">
        <f t="shared" si="6"/>
        <v>600</v>
      </c>
      <c r="D28" s="119">
        <f t="shared" si="6"/>
        <v>0.1666666667</v>
      </c>
      <c r="E28" s="118">
        <f t="shared" si="6"/>
        <v>720</v>
      </c>
      <c r="F28" s="117">
        <f t="shared" si="6"/>
        <v>140</v>
      </c>
      <c r="G28" s="119">
        <f t="shared" si="6"/>
        <v>0.1944444444</v>
      </c>
      <c r="H28" s="120">
        <f t="shared" si="6"/>
        <v>980</v>
      </c>
      <c r="I28" s="119">
        <f t="shared" si="6"/>
        <v>2.107526882</v>
      </c>
      <c r="J28" s="121">
        <f t="shared" si="7"/>
        <v>-221.2903226</v>
      </c>
    </row>
    <row r="29">
      <c r="A29" s="116" t="str">
        <f>Inputs!A10</f>
        <v>Tortillas</v>
      </c>
      <c r="B29" s="117">
        <f t="shared" ref="B29:I29" si="8">B7</f>
        <v>25</v>
      </c>
      <c r="C29" s="118">
        <f t="shared" si="8"/>
        <v>600</v>
      </c>
      <c r="D29" s="119">
        <f t="shared" si="8"/>
        <v>0.04166666667</v>
      </c>
      <c r="E29" s="118">
        <f t="shared" si="8"/>
        <v>720</v>
      </c>
      <c r="F29" s="117">
        <f t="shared" si="8"/>
        <v>30</v>
      </c>
      <c r="G29" s="119">
        <f t="shared" si="8"/>
        <v>0.04166666667</v>
      </c>
      <c r="H29" s="120">
        <f t="shared" si="8"/>
        <v>150</v>
      </c>
      <c r="I29" s="119">
        <f t="shared" si="8"/>
        <v>0.3225806452</v>
      </c>
      <c r="J29" s="121">
        <f t="shared" si="7"/>
        <v>-33.87096774</v>
      </c>
    </row>
    <row r="30">
      <c r="A30" s="116" t="str">
        <f>Inputs!A11</f>
        <v>Beans</v>
      </c>
      <c r="B30" s="117">
        <f t="shared" ref="B30:I30" si="9">B8</f>
        <v>100</v>
      </c>
      <c r="C30" s="118">
        <f t="shared" si="9"/>
        <v>600</v>
      </c>
      <c r="D30" s="119">
        <f t="shared" si="9"/>
        <v>0.1666666667</v>
      </c>
      <c r="E30" s="118">
        <f t="shared" si="9"/>
        <v>720</v>
      </c>
      <c r="F30" s="117">
        <f t="shared" si="9"/>
        <v>95</v>
      </c>
      <c r="G30" s="119">
        <f t="shared" si="9"/>
        <v>0.1319444444</v>
      </c>
      <c r="H30" s="120">
        <f t="shared" si="9"/>
        <v>95</v>
      </c>
      <c r="I30" s="119">
        <f t="shared" si="9"/>
        <v>0.2043010753</v>
      </c>
      <c r="J30" s="121">
        <f t="shared" si="7"/>
        <v>-21.4516129</v>
      </c>
    </row>
    <row r="31">
      <c r="A31" s="116" t="str">
        <f>Inputs!A12</f>
        <v>Rice</v>
      </c>
      <c r="B31" s="117">
        <f t="shared" ref="B31:I31" si="10">B9</f>
        <v>50</v>
      </c>
      <c r="C31" s="118">
        <f t="shared" si="10"/>
        <v>600</v>
      </c>
      <c r="D31" s="119">
        <f t="shared" si="10"/>
        <v>0.08333333333</v>
      </c>
      <c r="E31" s="118">
        <f t="shared" si="10"/>
        <v>720</v>
      </c>
      <c r="F31" s="117">
        <f t="shared" si="10"/>
        <v>50</v>
      </c>
      <c r="G31" s="119">
        <f t="shared" si="10"/>
        <v>0.06944444444</v>
      </c>
      <c r="H31" s="120">
        <f t="shared" si="10"/>
        <v>75</v>
      </c>
      <c r="I31" s="119">
        <f t="shared" si="10"/>
        <v>0.1612903226</v>
      </c>
      <c r="J31" s="121">
        <f t="shared" si="7"/>
        <v>-16.93548387</v>
      </c>
    </row>
    <row r="32">
      <c r="A32" s="116" t="str">
        <f>Inputs!A13</f>
        <v/>
      </c>
      <c r="B32" s="117" t="str">
        <f t="shared" ref="B32:I32" si="11">B10</f>
        <v/>
      </c>
      <c r="C32" s="118">
        <f t="shared" si="11"/>
        <v>600</v>
      </c>
      <c r="D32" s="119">
        <f t="shared" si="11"/>
        <v>0</v>
      </c>
      <c r="E32" s="118">
        <f t="shared" si="11"/>
        <v>720</v>
      </c>
      <c r="F32" s="117" t="str">
        <f t="shared" si="11"/>
        <v/>
      </c>
      <c r="G32" s="119">
        <f t="shared" si="11"/>
        <v>0</v>
      </c>
      <c r="H32" s="120" t="str">
        <f t="shared" si="11"/>
        <v/>
      </c>
      <c r="I32" s="119" t="str">
        <f t="shared" si="11"/>
        <v>#DIV/0!</v>
      </c>
      <c r="J32" s="121" t="str">
        <f t="shared" si="7"/>
        <v>#DIV/0!</v>
      </c>
    </row>
    <row r="33">
      <c r="A33" s="116" t="str">
        <f>Inputs!A14</f>
        <v/>
      </c>
      <c r="B33" s="117" t="str">
        <f t="shared" ref="B33:I33" si="12">B11</f>
        <v/>
      </c>
      <c r="C33" s="118">
        <f t="shared" si="12"/>
        <v>600</v>
      </c>
      <c r="D33" s="119">
        <f t="shared" si="12"/>
        <v>0</v>
      </c>
      <c r="E33" s="118">
        <f t="shared" si="12"/>
        <v>720</v>
      </c>
      <c r="F33" s="117" t="str">
        <f t="shared" si="12"/>
        <v/>
      </c>
      <c r="G33" s="119">
        <f t="shared" si="12"/>
        <v>0</v>
      </c>
      <c r="H33" s="120" t="str">
        <f t="shared" si="12"/>
        <v/>
      </c>
      <c r="I33" s="119" t="str">
        <f t="shared" si="12"/>
        <v>#DIV/0!</v>
      </c>
      <c r="J33" s="121" t="str">
        <f t="shared" si="7"/>
        <v>#DIV/0!</v>
      </c>
    </row>
    <row r="34">
      <c r="A34" s="116" t="str">
        <f>Inputs!A15</f>
        <v/>
      </c>
      <c r="B34" s="117" t="str">
        <f t="shared" ref="B34:I34" si="13">B12</f>
        <v/>
      </c>
      <c r="C34" s="118">
        <f t="shared" si="13"/>
        <v>600</v>
      </c>
      <c r="D34" s="119">
        <f t="shared" si="13"/>
        <v>0</v>
      </c>
      <c r="E34" s="118">
        <f t="shared" si="13"/>
        <v>720</v>
      </c>
      <c r="F34" s="117" t="str">
        <f t="shared" si="13"/>
        <v/>
      </c>
      <c r="G34" s="119">
        <f t="shared" si="13"/>
        <v>0</v>
      </c>
      <c r="H34" s="120" t="str">
        <f t="shared" si="13"/>
        <v/>
      </c>
      <c r="I34" s="119" t="str">
        <f t="shared" si="13"/>
        <v>#DIV/0!</v>
      </c>
      <c r="J34" s="121" t="str">
        <f t="shared" si="7"/>
        <v>#DIV/0!</v>
      </c>
    </row>
    <row r="35">
      <c r="A35" s="116" t="str">
        <f>Inputs!A16</f>
        <v/>
      </c>
      <c r="B35" s="117" t="str">
        <f t="shared" ref="B35:I35" si="14">B13</f>
        <v/>
      </c>
      <c r="C35" s="118">
        <f t="shared" si="14"/>
        <v>600</v>
      </c>
      <c r="D35" s="119">
        <f t="shared" si="14"/>
        <v>0</v>
      </c>
      <c r="E35" s="118">
        <f t="shared" si="14"/>
        <v>720</v>
      </c>
      <c r="F35" s="117" t="str">
        <f t="shared" si="14"/>
        <v/>
      </c>
      <c r="G35" s="119">
        <f t="shared" si="14"/>
        <v>0</v>
      </c>
      <c r="H35" s="120" t="str">
        <f t="shared" si="14"/>
        <v/>
      </c>
      <c r="I35" s="119" t="str">
        <f t="shared" si="14"/>
        <v>#DIV/0!</v>
      </c>
      <c r="J35" s="121" t="str">
        <f t="shared" si="7"/>
        <v>#DIV/0!</v>
      </c>
    </row>
    <row r="36">
      <c r="A36" s="116" t="str">
        <f>Inputs!A17</f>
        <v/>
      </c>
      <c r="B36" s="117" t="str">
        <f t="shared" ref="B36:I36" si="15">B14</f>
        <v/>
      </c>
      <c r="C36" s="118">
        <f t="shared" si="15"/>
        <v>600</v>
      </c>
      <c r="D36" s="119">
        <f t="shared" si="15"/>
        <v>0</v>
      </c>
      <c r="E36" s="118">
        <f t="shared" si="15"/>
        <v>720</v>
      </c>
      <c r="F36" s="117" t="str">
        <f t="shared" si="15"/>
        <v/>
      </c>
      <c r="G36" s="119">
        <f t="shared" si="15"/>
        <v>0</v>
      </c>
      <c r="H36" s="120" t="str">
        <f t="shared" si="15"/>
        <v/>
      </c>
      <c r="I36" s="119" t="str">
        <f t="shared" si="15"/>
        <v>#DIV/0!</v>
      </c>
      <c r="J36" s="121" t="str">
        <f t="shared" si="7"/>
        <v>#DIV/0!</v>
      </c>
    </row>
    <row r="37">
      <c r="A37" s="116" t="str">
        <f>Inputs!A18</f>
        <v/>
      </c>
      <c r="B37" s="117" t="str">
        <f t="shared" ref="B37:I37" si="16">B15</f>
        <v/>
      </c>
      <c r="C37" s="118">
        <f t="shared" si="16"/>
        <v>600</v>
      </c>
      <c r="D37" s="119">
        <f t="shared" si="16"/>
        <v>0</v>
      </c>
      <c r="E37" s="118">
        <f t="shared" si="16"/>
        <v>720</v>
      </c>
      <c r="F37" s="117" t="str">
        <f t="shared" si="16"/>
        <v/>
      </c>
      <c r="G37" s="119">
        <f t="shared" si="16"/>
        <v>0</v>
      </c>
      <c r="H37" s="120" t="str">
        <f t="shared" si="16"/>
        <v/>
      </c>
      <c r="I37" s="119" t="str">
        <f t="shared" si="16"/>
        <v>#DIV/0!</v>
      </c>
      <c r="J37" s="121" t="str">
        <f t="shared" si="7"/>
        <v>#DIV/0!</v>
      </c>
    </row>
    <row r="38">
      <c r="A38" s="116" t="str">
        <f>Inputs!A19</f>
        <v/>
      </c>
      <c r="B38" s="117" t="str">
        <f t="shared" ref="B38:I38" si="17">B16</f>
        <v/>
      </c>
      <c r="C38" s="118">
        <f t="shared" si="17"/>
        <v>600</v>
      </c>
      <c r="D38" s="119">
        <f t="shared" si="17"/>
        <v>0</v>
      </c>
      <c r="E38" s="118">
        <f t="shared" si="17"/>
        <v>720</v>
      </c>
      <c r="F38" s="117" t="str">
        <f t="shared" si="17"/>
        <v/>
      </c>
      <c r="G38" s="119">
        <f t="shared" si="17"/>
        <v>0</v>
      </c>
      <c r="H38" s="120" t="str">
        <f t="shared" si="17"/>
        <v/>
      </c>
      <c r="I38" s="119" t="str">
        <f t="shared" si="17"/>
        <v>#DIV/0!</v>
      </c>
      <c r="J38" s="121" t="str">
        <f t="shared" si="7"/>
        <v>#DIV/0!</v>
      </c>
    </row>
    <row r="39">
      <c r="A39" s="116" t="str">
        <f>Inputs!A20</f>
        <v/>
      </c>
      <c r="B39" s="117" t="str">
        <f t="shared" ref="B39:I39" si="18">B17</f>
        <v/>
      </c>
      <c r="C39" s="118">
        <f t="shared" si="18"/>
        <v>600</v>
      </c>
      <c r="D39" s="119">
        <f t="shared" si="18"/>
        <v>0</v>
      </c>
      <c r="E39" s="118">
        <f t="shared" si="18"/>
        <v>720</v>
      </c>
      <c r="F39" s="117" t="str">
        <f t="shared" si="18"/>
        <v/>
      </c>
      <c r="G39" s="119">
        <f t="shared" si="18"/>
        <v>0</v>
      </c>
      <c r="H39" s="120" t="str">
        <f t="shared" si="18"/>
        <v/>
      </c>
      <c r="I39" s="119" t="str">
        <f t="shared" si="18"/>
        <v>#DIV/0!</v>
      </c>
      <c r="J39" s="121" t="str">
        <f t="shared" si="7"/>
        <v>#DIV/0!</v>
      </c>
    </row>
    <row r="40">
      <c r="A40" s="116" t="str">
        <f>Inputs!A21</f>
        <v/>
      </c>
      <c r="B40" s="117" t="str">
        <f t="shared" ref="B40:I40" si="19">B18</f>
        <v/>
      </c>
      <c r="C40" s="118">
        <f t="shared" si="19"/>
        <v>600</v>
      </c>
      <c r="D40" s="119">
        <f t="shared" si="19"/>
        <v>0</v>
      </c>
      <c r="E40" s="118">
        <f t="shared" si="19"/>
        <v>720</v>
      </c>
      <c r="F40" s="117" t="str">
        <f t="shared" si="19"/>
        <v/>
      </c>
      <c r="G40" s="119">
        <f t="shared" si="19"/>
        <v>0</v>
      </c>
      <c r="H40" s="120" t="str">
        <f t="shared" si="19"/>
        <v/>
      </c>
      <c r="I40" s="119" t="str">
        <f t="shared" si="19"/>
        <v>#DIV/0!</v>
      </c>
      <c r="J40" s="121" t="str">
        <f t="shared" si="7"/>
        <v>#DIV/0!</v>
      </c>
    </row>
    <row r="41">
      <c r="A41" s="116" t="str">
        <f>Inputs!A22</f>
        <v/>
      </c>
      <c r="B41" s="117" t="str">
        <f t="shared" ref="B41:I41" si="20">B19</f>
        <v/>
      </c>
      <c r="C41" s="118">
        <f t="shared" si="20"/>
        <v>600</v>
      </c>
      <c r="D41" s="119">
        <f t="shared" si="20"/>
        <v>0</v>
      </c>
      <c r="E41" s="118">
        <f t="shared" si="20"/>
        <v>720</v>
      </c>
      <c r="F41" s="117" t="str">
        <f t="shared" si="20"/>
        <v/>
      </c>
      <c r="G41" s="119">
        <f t="shared" si="20"/>
        <v>0</v>
      </c>
      <c r="H41" s="120" t="str">
        <f t="shared" si="20"/>
        <v/>
      </c>
      <c r="I41" s="119" t="str">
        <f t="shared" si="20"/>
        <v>#DIV/0!</v>
      </c>
      <c r="J41" s="121" t="str">
        <f t="shared" si="7"/>
        <v>#DIV/0!</v>
      </c>
    </row>
    <row r="42">
      <c r="A42" s="116" t="str">
        <f>Inputs!A23</f>
        <v/>
      </c>
      <c r="B42" s="117" t="str">
        <f t="shared" ref="B42:I42" si="21">B20</f>
        <v/>
      </c>
      <c r="C42" s="118">
        <f t="shared" si="21"/>
        <v>600</v>
      </c>
      <c r="D42" s="119">
        <f t="shared" si="21"/>
        <v>0</v>
      </c>
      <c r="E42" s="118">
        <f t="shared" si="21"/>
        <v>720</v>
      </c>
      <c r="F42" s="117" t="str">
        <f t="shared" si="21"/>
        <v/>
      </c>
      <c r="G42" s="119">
        <f t="shared" si="21"/>
        <v>0</v>
      </c>
      <c r="H42" s="120" t="str">
        <f t="shared" si="21"/>
        <v/>
      </c>
      <c r="I42" s="119" t="str">
        <f t="shared" si="21"/>
        <v>#DIV/0!</v>
      </c>
      <c r="J42" s="121" t="str">
        <f t="shared" si="7"/>
        <v>#DIV/0!</v>
      </c>
    </row>
    <row r="43">
      <c r="A43" s="116" t="str">
        <f>Inputs!A24</f>
        <v/>
      </c>
      <c r="B43" s="117" t="str">
        <f t="shared" ref="B43:I43" si="22">B21</f>
        <v/>
      </c>
      <c r="C43" s="118">
        <f t="shared" si="22"/>
        <v>600</v>
      </c>
      <c r="D43" s="119">
        <f t="shared" si="22"/>
        <v>0</v>
      </c>
      <c r="E43" s="118">
        <f t="shared" si="22"/>
        <v>720</v>
      </c>
      <c r="F43" s="117" t="str">
        <f t="shared" si="22"/>
        <v/>
      </c>
      <c r="G43" s="119">
        <f t="shared" si="22"/>
        <v>0</v>
      </c>
      <c r="H43" s="120" t="str">
        <f t="shared" si="22"/>
        <v/>
      </c>
      <c r="I43" s="119" t="str">
        <f t="shared" si="22"/>
        <v>#DIV/0!</v>
      </c>
      <c r="J43" s="121" t="str">
        <f t="shared" si="7"/>
        <v>#DIV/0!</v>
      </c>
    </row>
    <row r="44">
      <c r="A44" s="116" t="str">
        <f>Inputs!A25</f>
        <v/>
      </c>
      <c r="B44" s="117" t="str">
        <f t="shared" ref="B44:I44" si="23">B22</f>
        <v/>
      </c>
      <c r="C44" s="118">
        <f t="shared" si="23"/>
        <v>600</v>
      </c>
      <c r="D44" s="119">
        <f t="shared" si="23"/>
        <v>0</v>
      </c>
      <c r="E44" s="118">
        <f t="shared" si="23"/>
        <v>720</v>
      </c>
      <c r="F44" s="117" t="str">
        <f t="shared" si="23"/>
        <v/>
      </c>
      <c r="G44" s="119">
        <f t="shared" si="23"/>
        <v>0</v>
      </c>
      <c r="H44" s="120" t="str">
        <f t="shared" si="23"/>
        <v/>
      </c>
      <c r="I44" s="119" t="str">
        <f t="shared" si="23"/>
        <v>#DIV/0!</v>
      </c>
      <c r="J44" s="121" t="str">
        <f t="shared" si="7"/>
        <v>#DIV/0!</v>
      </c>
      <c r="K44" s="79" t="s">
        <v>115</v>
      </c>
    </row>
    <row r="45">
      <c r="A45" s="122" t="s">
        <v>38</v>
      </c>
      <c r="B45" s="123">
        <f>SUM(B27:B31)</f>
        <v>475</v>
      </c>
      <c r="C45" s="124">
        <f>C23</f>
        <v>600</v>
      </c>
      <c r="D45" s="125">
        <f>B45/C45</f>
        <v>0.7916666667</v>
      </c>
      <c r="E45" s="124">
        <f>E23</f>
        <v>720</v>
      </c>
      <c r="F45" s="123">
        <f>SUM(F27:F31)</f>
        <v>465</v>
      </c>
      <c r="G45" s="125">
        <f>F45/E45</f>
        <v>0.6458333333</v>
      </c>
      <c r="H45" s="126">
        <f>SUM(H27:H31)</f>
        <v>1975</v>
      </c>
      <c r="I45" s="125">
        <f>H45/F45</f>
        <v>4.247311828</v>
      </c>
      <c r="J45" s="127">
        <f t="shared" si="7"/>
        <v>-445.9677419</v>
      </c>
    </row>
  </sheetData>
  <drawing r:id="rId1"/>
</worksheet>
</file>